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struzioni" sheetId="1" r:id="rId1"/>
    <sheet name="Calcolo" sheetId="2" r:id="rId2"/>
    <sheet name="Maggiorazioni" sheetId="3" r:id="rId3"/>
  </sheets>
  <definedNames>
    <definedName name="_xlnm.Print_Area" localSheetId="1">'Calcolo'!$A$1:$O$63</definedName>
    <definedName name="Query1">'Maggiorazioni'!$A$3:$C$110</definedName>
  </definedNames>
  <calcPr fullCalcOnLoad="1"/>
</workbook>
</file>

<file path=xl/sharedStrings.xml><?xml version="1.0" encoding="utf-8"?>
<sst xmlns="http://schemas.openxmlformats.org/spreadsheetml/2006/main" count="362" uniqueCount="305">
  <si>
    <t>oltre</t>
  </si>
  <si>
    <t>importo scaglione</t>
  </si>
  <si>
    <t>aliquota</t>
  </si>
  <si>
    <t>importo</t>
  </si>
  <si>
    <t xml:space="preserve">   </t>
  </si>
  <si>
    <t>importo fisso</t>
  </si>
  <si>
    <t>Questo foglio contiene solo le istruzioni; il successivo lo schema di calcolo vero e proprio.</t>
  </si>
  <si>
    <r>
      <t xml:space="preserve">Se non fosse visualizzata, si può premere </t>
    </r>
    <r>
      <rPr>
        <b/>
        <sz val="10"/>
        <rFont val="Arial"/>
        <family val="2"/>
      </rPr>
      <t>Ctrl-PagGiù</t>
    </r>
    <r>
      <rPr>
        <sz val="10"/>
        <rFont val="Arial"/>
        <family val="0"/>
      </rPr>
      <t xml:space="preserve"> per ottenere lo stesso effetto.</t>
    </r>
  </si>
  <si>
    <t>da Euro</t>
  </si>
  <si>
    <t>a Euro</t>
  </si>
  <si>
    <t>---------</t>
  </si>
  <si>
    <t>Istruzioni per l'utilizzo del foglio di calcolo</t>
  </si>
  <si>
    <t>Si accede al foglio per i conteggi facendo click sull'etichetta "Calcolo" in basso nella finestra di Excel.</t>
  </si>
  <si>
    <t>INSERIMENTO DEI DATI NELLE CELLE DI INPUT</t>
  </si>
  <si>
    <t>COMPILAZIONE DEL FOGLIO DI CALCOLO</t>
  </si>
  <si>
    <t>CCIAA</t>
  </si>
  <si>
    <t>AG</t>
  </si>
  <si>
    <t>AL</t>
  </si>
  <si>
    <t>Alessandria</t>
  </si>
  <si>
    <t>AN</t>
  </si>
  <si>
    <t>Ancona</t>
  </si>
  <si>
    <t>AO</t>
  </si>
  <si>
    <t>Aosta</t>
  </si>
  <si>
    <t>AP</t>
  </si>
  <si>
    <t>Ascoli Piceno</t>
  </si>
  <si>
    <t>AQ</t>
  </si>
  <si>
    <t>L'Aquila</t>
  </si>
  <si>
    <t>AR</t>
  </si>
  <si>
    <t>Arezzo</t>
  </si>
  <si>
    <t>AT</t>
  </si>
  <si>
    <t>Asti</t>
  </si>
  <si>
    <t>AV</t>
  </si>
  <si>
    <t>Avellino</t>
  </si>
  <si>
    <t>BA</t>
  </si>
  <si>
    <t>Bari</t>
  </si>
  <si>
    <t>BG</t>
  </si>
  <si>
    <t>Bergamo</t>
  </si>
  <si>
    <t>BI</t>
  </si>
  <si>
    <t>Biella</t>
  </si>
  <si>
    <t>BL</t>
  </si>
  <si>
    <t>Belluno</t>
  </si>
  <si>
    <t>BN</t>
  </si>
  <si>
    <t>Benevento</t>
  </si>
  <si>
    <t>BO</t>
  </si>
  <si>
    <t>Bologna</t>
  </si>
  <si>
    <t>BR</t>
  </si>
  <si>
    <t>Brindisi</t>
  </si>
  <si>
    <t>BS</t>
  </si>
  <si>
    <t>Brescia</t>
  </si>
  <si>
    <t>BZ</t>
  </si>
  <si>
    <t>Bolzano</t>
  </si>
  <si>
    <t>CA</t>
  </si>
  <si>
    <t>Cagliari</t>
  </si>
  <si>
    <t>CB</t>
  </si>
  <si>
    <t>Campobasso</t>
  </si>
  <si>
    <t>CE</t>
  </si>
  <si>
    <t>Caserta</t>
  </si>
  <si>
    <t>CH</t>
  </si>
  <si>
    <t>Chieti</t>
  </si>
  <si>
    <t>CL</t>
  </si>
  <si>
    <t>CN</t>
  </si>
  <si>
    <t>Cuneo</t>
  </si>
  <si>
    <t>CO</t>
  </si>
  <si>
    <t>Como</t>
  </si>
  <si>
    <t>CR</t>
  </si>
  <si>
    <t>Cremona</t>
  </si>
  <si>
    <t>CS</t>
  </si>
  <si>
    <t>Cosenza</t>
  </si>
  <si>
    <t>CT</t>
  </si>
  <si>
    <t>CZ</t>
  </si>
  <si>
    <t>Catanzaro</t>
  </si>
  <si>
    <t>EN</t>
  </si>
  <si>
    <t>FC</t>
  </si>
  <si>
    <t>Forlì Cesena</t>
  </si>
  <si>
    <t>FE</t>
  </si>
  <si>
    <t>Ferrara</t>
  </si>
  <si>
    <t>FG</t>
  </si>
  <si>
    <t>Foggia</t>
  </si>
  <si>
    <t>FI</t>
  </si>
  <si>
    <t>Firenze</t>
  </si>
  <si>
    <t>FM</t>
  </si>
  <si>
    <t>Fermo</t>
  </si>
  <si>
    <t>FO</t>
  </si>
  <si>
    <t>Forlì</t>
  </si>
  <si>
    <t>FR</t>
  </si>
  <si>
    <t>Frosinone</t>
  </si>
  <si>
    <t>GE</t>
  </si>
  <si>
    <t>Genova</t>
  </si>
  <si>
    <t>GO</t>
  </si>
  <si>
    <t>Gorizia</t>
  </si>
  <si>
    <t>GR</t>
  </si>
  <si>
    <t>Grosseto</t>
  </si>
  <si>
    <t>IM</t>
  </si>
  <si>
    <t>Imperia</t>
  </si>
  <si>
    <t>IS</t>
  </si>
  <si>
    <t>Isernia</t>
  </si>
  <si>
    <t>KR</t>
  </si>
  <si>
    <t>Crotone</t>
  </si>
  <si>
    <t>LC</t>
  </si>
  <si>
    <t>Lecco</t>
  </si>
  <si>
    <t>LE</t>
  </si>
  <si>
    <t>Lecce</t>
  </si>
  <si>
    <t>LI</t>
  </si>
  <si>
    <t>Livorno</t>
  </si>
  <si>
    <t>LO</t>
  </si>
  <si>
    <t>Lodi</t>
  </si>
  <si>
    <t>LT</t>
  </si>
  <si>
    <t>Latina</t>
  </si>
  <si>
    <t>LU</t>
  </si>
  <si>
    <t>Lucca</t>
  </si>
  <si>
    <t>MB</t>
  </si>
  <si>
    <t>Monza e Brianza</t>
  </si>
  <si>
    <t>MC</t>
  </si>
  <si>
    <t>Macerata</t>
  </si>
  <si>
    <t>ME</t>
  </si>
  <si>
    <t>MI</t>
  </si>
  <si>
    <t>Milano</t>
  </si>
  <si>
    <t>MN</t>
  </si>
  <si>
    <t>Mantova</t>
  </si>
  <si>
    <t>MO</t>
  </si>
  <si>
    <t>Modena</t>
  </si>
  <si>
    <t>MS</t>
  </si>
  <si>
    <t>Massa Carrara</t>
  </si>
  <si>
    <t>MT</t>
  </si>
  <si>
    <t>Matera</t>
  </si>
  <si>
    <t>NA</t>
  </si>
  <si>
    <t>Napoli</t>
  </si>
  <si>
    <t>NO</t>
  </si>
  <si>
    <t>Novara</t>
  </si>
  <si>
    <t>NU</t>
  </si>
  <si>
    <t>Nuoro</t>
  </si>
  <si>
    <t>OR</t>
  </si>
  <si>
    <t>Oristano</t>
  </si>
  <si>
    <t>PA</t>
  </si>
  <si>
    <t>PC</t>
  </si>
  <si>
    <t>Piacenza</t>
  </si>
  <si>
    <t>PD</t>
  </si>
  <si>
    <t>Padova</t>
  </si>
  <si>
    <t>PE</t>
  </si>
  <si>
    <t>Pescara</t>
  </si>
  <si>
    <t>PG</t>
  </si>
  <si>
    <t>Perugia</t>
  </si>
  <si>
    <t>PI</t>
  </si>
  <si>
    <t>Pisa</t>
  </si>
  <si>
    <t>PN</t>
  </si>
  <si>
    <t>Pordenone</t>
  </si>
  <si>
    <t>PO</t>
  </si>
  <si>
    <t>Prato</t>
  </si>
  <si>
    <t>PR</t>
  </si>
  <si>
    <t>Parma</t>
  </si>
  <si>
    <t>PS</t>
  </si>
  <si>
    <t>Pesaro</t>
  </si>
  <si>
    <t>PT</t>
  </si>
  <si>
    <t>Pistoia</t>
  </si>
  <si>
    <t>PU</t>
  </si>
  <si>
    <t>Pesaro Urbino</t>
  </si>
  <si>
    <t>PV</t>
  </si>
  <si>
    <t>Pavia</t>
  </si>
  <si>
    <t>PZ</t>
  </si>
  <si>
    <t>Potenza</t>
  </si>
  <si>
    <t>RA</t>
  </si>
  <si>
    <t>Ravenna</t>
  </si>
  <si>
    <t>RC</t>
  </si>
  <si>
    <t>Reggio Calabria</t>
  </si>
  <si>
    <t>RE</t>
  </si>
  <si>
    <t>Reggio Emilia</t>
  </si>
  <si>
    <t>RG</t>
  </si>
  <si>
    <t>RI</t>
  </si>
  <si>
    <t>Rieti</t>
  </si>
  <si>
    <t>RM</t>
  </si>
  <si>
    <t>Roma</t>
  </si>
  <si>
    <t>RN</t>
  </si>
  <si>
    <t>Rimini</t>
  </si>
  <si>
    <t>RO</t>
  </si>
  <si>
    <t>Rovigo</t>
  </si>
  <si>
    <t>SA</t>
  </si>
  <si>
    <t>Salerno</t>
  </si>
  <si>
    <t>SI</t>
  </si>
  <si>
    <t>Siena</t>
  </si>
  <si>
    <t>SO</t>
  </si>
  <si>
    <t>Sondrio</t>
  </si>
  <si>
    <t>SP</t>
  </si>
  <si>
    <t>La Spezia</t>
  </si>
  <si>
    <t>SR</t>
  </si>
  <si>
    <t>SS</t>
  </si>
  <si>
    <t>Sassari</t>
  </si>
  <si>
    <t>SV</t>
  </si>
  <si>
    <t>Savona</t>
  </si>
  <si>
    <t>TA</t>
  </si>
  <si>
    <t>Taranto</t>
  </si>
  <si>
    <t>TE</t>
  </si>
  <si>
    <t>Teramo</t>
  </si>
  <si>
    <t>TN</t>
  </si>
  <si>
    <t>Trento</t>
  </si>
  <si>
    <t>TO</t>
  </si>
  <si>
    <t>Torino</t>
  </si>
  <si>
    <t>TP</t>
  </si>
  <si>
    <t>TR</t>
  </si>
  <si>
    <t>Terni</t>
  </si>
  <si>
    <t>TS</t>
  </si>
  <si>
    <t>Trieste</t>
  </si>
  <si>
    <t>TV</t>
  </si>
  <si>
    <t>Treviso</t>
  </si>
  <si>
    <t>UD</t>
  </si>
  <si>
    <t>Udine</t>
  </si>
  <si>
    <t>VA</t>
  </si>
  <si>
    <t>Varese</t>
  </si>
  <si>
    <t>VB</t>
  </si>
  <si>
    <t>Verbano Cusio Ossola</t>
  </si>
  <si>
    <t>VC</t>
  </si>
  <si>
    <t>Vercelli</t>
  </si>
  <si>
    <t>VE</t>
  </si>
  <si>
    <t>Venezia</t>
  </si>
  <si>
    <t>VI</t>
  </si>
  <si>
    <t>Vicenza</t>
  </si>
  <si>
    <t>VR</t>
  </si>
  <si>
    <t>Verona</t>
  </si>
  <si>
    <t>VT</t>
  </si>
  <si>
    <t>Viterbo</t>
  </si>
  <si>
    <t>VV</t>
  </si>
  <si>
    <t>Vibo Valentia</t>
  </si>
  <si>
    <t>Percentuale</t>
  </si>
  <si>
    <t>Provincia</t>
  </si>
  <si>
    <t>senza 0,40%</t>
  </si>
  <si>
    <t>con 0,40%</t>
  </si>
  <si>
    <t>Calcolo degli importi dovuti ministeriali (per la sede e per l'unità locale) in base agli scaglioni di fatturato</t>
  </si>
  <si>
    <t>Diritto annuale dovuto alla CCIAA in cui l'impresa ha sede</t>
  </si>
  <si>
    <t>maggiorazione</t>
  </si>
  <si>
    <t>---------------------------------------------------------------------------------------------------------------------------------------------------------------------------------------</t>
  </si>
  <si>
    <t>Avvertenze</t>
  </si>
  <si>
    <t xml:space="preserve"> Denominazione impresa</t>
  </si>
  <si>
    <t>Tutte le altre celle sono protette e quindi non modificabili.</t>
  </si>
  <si>
    <t>L'esatta indicazione del fatturato è fondamentale per un calcolo corretto. Si vedano le istruzioni sul sito web</t>
  </si>
  <si>
    <r>
      <t xml:space="preserve">Indicare la sigla automobilistica della provincia in cui l'impresa ha sede legale. </t>
    </r>
    <r>
      <rPr>
        <b/>
        <sz val="10"/>
        <rFont val="Arial"/>
        <family val="2"/>
      </rPr>
      <t>Nel caso di trasferimento di sede fra province</t>
    </r>
  </si>
  <si>
    <t>effettiva di trasferimento)</t>
  </si>
  <si>
    <t>numero unità locali</t>
  </si>
  <si>
    <t xml:space="preserve"> i campi indicati con * sono obbligatori</t>
  </si>
  <si>
    <t>maggiorazione    numero U.L.</t>
  </si>
  <si>
    <t>Inserire la sigla automobilistica e il numero delle unità locali di competenza della relativa CCIAA, sempre escludendo quelle</t>
  </si>
  <si>
    <t>---------------------------------------</t>
  </si>
  <si>
    <t xml:space="preserve">         IMPORTO DA VERSARE (Euro)</t>
  </si>
  <si>
    <t>Trattandosi di un campo obbligatorio, si dovrà inserire 0 (zero) nel caso in cui non ci siano unità locali.</t>
  </si>
  <si>
    <t>per ogni impresa.</t>
  </si>
  <si>
    <t>Questo campo - facoltativo - è utile per gli studi professionali, che possono così effettuare più calcoli e stampare un foglio</t>
  </si>
  <si>
    <r>
      <t xml:space="preserve">Cella </t>
    </r>
    <r>
      <rPr>
        <b/>
        <i/>
        <sz val="12"/>
        <color indexed="63"/>
        <rFont val="Arial"/>
        <family val="2"/>
      </rPr>
      <t>C4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Denominazione impresa</t>
    </r>
  </si>
  <si>
    <r>
      <t xml:space="preserve">Cella </t>
    </r>
    <r>
      <rPr>
        <b/>
        <i/>
        <sz val="12"/>
        <color indexed="63"/>
        <rFont val="Arial"/>
        <family val="2"/>
      </rPr>
      <t>C6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Sigla provincia della sede</t>
    </r>
  </si>
  <si>
    <t xml:space="preserve">Analogamente al foglio di calcolo dell'anno scorso, nel caso in cui la sede sia fuori provincia, le eventuali unità </t>
  </si>
  <si>
    <t>locali in Prato non dovranno essere indicate qui, ma nelle apposite celle in basso previste per le "altre province".</t>
  </si>
  <si>
    <t>QUALI IMPRESE DEVONO UTILIZZARE QUESTO FOGLIO DI CALCOLO:</t>
  </si>
  <si>
    <r>
      <t xml:space="preserve">capitali, cooperative e consorzi, ovvero tutte le imprese iscritte in sezione ordinaria </t>
    </r>
    <r>
      <rPr>
        <b/>
        <sz val="10"/>
        <rFont val="Arial"/>
        <family val="2"/>
      </rPr>
      <t>escluse le individuali.</t>
    </r>
  </si>
  <si>
    <t>Le imprese individuali iscritte in sezione ordinaria pagano in misura fissa e non più in base al fatturato.</t>
  </si>
  <si>
    <t>ministeriale base</t>
  </si>
  <si>
    <t>con riduzione</t>
  </si>
  <si>
    <t>con maggioraz.</t>
  </si>
  <si>
    <t>arrotond. cent.</t>
  </si>
  <si>
    <t>arrotond. euro</t>
  </si>
  <si>
    <r>
      <t xml:space="preserve">Se si inserisce una sigla diversa da PO, la cella diventa a </t>
    </r>
    <r>
      <rPr>
        <b/>
        <sz val="10"/>
        <rFont val="Arial"/>
        <family val="2"/>
      </rPr>
      <t>sfondo giallo</t>
    </r>
    <r>
      <rPr>
        <sz val="10"/>
        <rFont val="Arial"/>
        <family val="2"/>
      </rPr>
      <t>; questo di per sé non rappresenta un errore, è</t>
    </r>
  </si>
  <si>
    <t>solo per verificare che realmente si intenda una provincia diversa da PO e non sia, ad esempio, un errore di battitura.</t>
  </si>
  <si>
    <t xml:space="preserve">La CCIAA di Prato non assume responsabilità sull'esattezza delle percentuali di maggiorazione deliberate dalle </t>
  </si>
  <si>
    <t>altre Camere di Commercio, indicate nella tabella "Maggiorazioni" e che vengono automaticamente inserite</t>
  </si>
  <si>
    <t>nelle celle del foglio di calcolo.</t>
  </si>
  <si>
    <t>di iscrizione o nei 30 giorni successivi) e anche l'importo è diverso (per Prato, euro 24,00).</t>
  </si>
  <si>
    <t xml:space="preserve"> Importo base ministeriale per la sede (pre-riduzione e senza maggiorazione)</t>
  </si>
  <si>
    <t xml:space="preserve"> Calcolato in base agli scaglioni di fatturato, tenuto conto del massimo di Euro 40.000,00:</t>
  </si>
  <si>
    <t xml:space="preserve"> Importo base ministeriale per l'unità locale (pre-riduzione e senza maggiorazione)</t>
  </si>
  <si>
    <t xml:space="preserve"> 20% di quello per la sede tenuto conto del massimo di Euro 200,00:</t>
  </si>
  <si>
    <t xml:space="preserve"> provincia della sede</t>
  </si>
  <si>
    <r>
      <t xml:space="preserve"> L'importo "senza 0,40%" deriva dall'arrotondamento </t>
    </r>
    <r>
      <rPr>
        <b/>
        <sz val="10"/>
        <rFont val="Arial"/>
        <family val="2"/>
      </rPr>
      <t>prima al centesimo e poi all'Euro</t>
    </r>
    <r>
      <rPr>
        <sz val="10"/>
        <rFont val="Arial"/>
        <family val="0"/>
      </rPr>
      <t xml:space="preserve"> (circ. Ag.Entrate n. 106/E del 2001).</t>
    </r>
  </si>
  <si>
    <r>
      <t xml:space="preserve"> Lo 0,40% in più è dovuto se si paga alla seconda delle scadenze previste </t>
    </r>
    <r>
      <rPr>
        <b/>
        <sz val="10"/>
        <rFont val="Arial"/>
        <family val="2"/>
      </rPr>
      <t>anche se compensando con altri tributi.</t>
    </r>
  </si>
  <si>
    <t xml:space="preserve"> La CCIAA di Prato non assume responsabilità in merito all'esattezza delle percentuali di maggiorazione di altre Camere.</t>
  </si>
  <si>
    <r>
      <t xml:space="preserve"> Si invita a </t>
    </r>
    <r>
      <rPr>
        <b/>
        <sz val="10"/>
        <rFont val="Arial"/>
        <family val="2"/>
      </rPr>
      <t>controllare le percentuali di maggiorazione</t>
    </r>
    <r>
      <rPr>
        <sz val="10"/>
        <rFont val="Arial"/>
        <family val="2"/>
      </rPr>
      <t xml:space="preserve"> sui siti Internet delle CCIAA competenti.</t>
    </r>
  </si>
  <si>
    <t xml:space="preserve"> primo scaglione</t>
  </si>
  <si>
    <t xml:space="preserve"> secondo scaglione</t>
  </si>
  <si>
    <t xml:space="preserve"> terzo scaglione</t>
  </si>
  <si>
    <t xml:space="preserve"> quarto scaglione</t>
  </si>
  <si>
    <t xml:space="preserve"> quinto scaglione</t>
  </si>
  <si>
    <t xml:space="preserve"> sesto scaglione</t>
  </si>
  <si>
    <t xml:space="preserve"> settimo scaglione</t>
  </si>
  <si>
    <t xml:space="preserve"> ottavo scaglione</t>
  </si>
  <si>
    <t>CALCOLO DIRITTO ANNUALE 2020 IN BASE AL FATTURATO</t>
  </si>
  <si>
    <t>Per il 2020 pagano in base al fatturato le società in nome collettivo, società in accomandita semplice, tutte le società di</t>
  </si>
  <si>
    <r>
      <t xml:space="preserve">Il calcolo viene effettuato automaticamente </t>
    </r>
    <r>
      <rPr>
        <b/>
        <sz val="10"/>
        <rFont val="Arial"/>
        <family val="2"/>
      </rPr>
      <t>inserendo i dati richiesti nelle caselle con bordo blu.</t>
    </r>
  </si>
  <si>
    <r>
      <t xml:space="preserve">Usando il tasto </t>
    </r>
    <r>
      <rPr>
        <b/>
        <sz val="10"/>
        <rFont val="Arial"/>
        <family val="2"/>
      </rPr>
      <t>Tab</t>
    </r>
    <r>
      <rPr>
        <sz val="10"/>
        <rFont val="Arial"/>
        <family val="0"/>
      </rPr>
      <t xml:space="preserve"> si potrà passare da una casella con bordo blu all'altra saltando quelle in cui non si può scrivere.</t>
    </r>
  </si>
  <si>
    <r>
      <t xml:space="preserve">Cella </t>
    </r>
    <r>
      <rPr>
        <b/>
        <i/>
        <sz val="12"/>
        <color indexed="63"/>
        <rFont val="Arial"/>
        <family val="2"/>
      </rPr>
      <t>C5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Fatturato 2019</t>
    </r>
  </si>
  <si>
    <t>della Camera di Commercio di Prato o sulla Guida al versamento del Diritto Annuale 2020 (sempre sul sito web).</t>
  </si>
  <si>
    <t xml:space="preserve">diverse, andrà indicata la CCIAA nei cui registri l'impresa era iscritta al 01.01.2020 (indipendentemente dalla data </t>
  </si>
  <si>
    <r>
      <t xml:space="preserve">Cella </t>
    </r>
    <r>
      <rPr>
        <b/>
        <i/>
        <sz val="12"/>
        <color indexed="63"/>
        <rFont val="Arial"/>
        <family val="2"/>
      </rPr>
      <t>C7</t>
    </r>
    <r>
      <rPr>
        <b/>
        <i/>
        <sz val="10"/>
        <color indexed="63"/>
        <rFont val="Arial"/>
        <family val="2"/>
      </rPr>
      <t>:</t>
    </r>
    <r>
      <rPr>
        <b/>
        <i/>
        <sz val="10"/>
        <rFont val="Arial"/>
        <family val="2"/>
      </rPr>
      <t xml:space="preserve"> Numero di unità locali nella stessa provincia della sede già iscritte al 31.12.2019</t>
    </r>
  </si>
  <si>
    <r>
      <t xml:space="preserve">Bisogna indicare le unità locali </t>
    </r>
    <r>
      <rPr>
        <b/>
        <sz val="10"/>
        <rFont val="Arial"/>
        <family val="2"/>
      </rPr>
      <t>escluse quelle iscritte nel 2020</t>
    </r>
    <r>
      <rPr>
        <sz val="10"/>
        <rFont val="Arial"/>
        <family val="0"/>
      </rPr>
      <t>, per le quali il versamento è a parte (al momento della domanda</t>
    </r>
  </si>
  <si>
    <r>
      <t xml:space="preserve">Celle </t>
    </r>
    <r>
      <rPr>
        <b/>
        <i/>
        <sz val="12"/>
        <color indexed="63"/>
        <rFont val="Arial"/>
        <family val="2"/>
      </rPr>
      <t>B44, E44;  B47, E47</t>
    </r>
    <r>
      <rPr>
        <b/>
        <i/>
        <sz val="10"/>
        <color indexed="63"/>
        <rFont val="Arial"/>
        <family val="2"/>
      </rPr>
      <t>;  ecc.:</t>
    </r>
    <r>
      <rPr>
        <b/>
        <i/>
        <sz val="10"/>
        <rFont val="Arial"/>
        <family val="2"/>
      </rPr>
      <t xml:space="preserve"> Eventuali unità locali in altre province già iscritte al 31.12.2019</t>
    </r>
  </si>
  <si>
    <t>iscritte nel 2020 (per le quali si deve pagare con importi e scadenze diverse).</t>
  </si>
  <si>
    <t xml:space="preserve"> * Fatturato 2019 (EURO)</t>
  </si>
  <si>
    <t xml:space="preserve"> * Numero unità locali nella STESSA PROVINCIA della sede - già iscritte al 31.12.2019</t>
  </si>
  <si>
    <t>Diritto annuale dovuto per eventuali unità locali in altre province (già iscritte al 31.12.2019)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</si>
  <si>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</si>
  <si>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</si>
  <si>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</si>
  <si>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</si>
  <si>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</si>
  <si>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</si>
  <si>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</si>
  <si>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</si>
  <si>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</si>
  <si>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v</t>
  </si>
  <si>
    <t>Maggiorazioni autorizzate per l'anno 2020</t>
  </si>
  <si>
    <t>CCIAA di Prato - versione 2020.2.0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</si>
</sst>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%"/>
    <numFmt numFmtId="177" formatCode="&quot;Euro&quot;* 0.00"/>
    <numFmt numFmtId="178" formatCode="*-"/>
    <numFmt numFmtId="179" formatCode="0.000%"/>
    <numFmt numFmtId="180" formatCode="#,##0.00000"/>
    <numFmt numFmtId="181" formatCode="0.0000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Wingdings"/>
      <family val="0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b/>
      <u val="single"/>
      <sz val="14"/>
      <color indexed="63"/>
      <name val="Arial"/>
      <family val="2"/>
    </font>
    <font>
      <b/>
      <i/>
      <sz val="12"/>
      <color indexed="63"/>
      <name val="Arial"/>
      <family val="2"/>
    </font>
    <font>
      <sz val="8"/>
      <color indexed="63"/>
      <name val="Wingdings"/>
      <family val="0"/>
    </font>
    <font>
      <b/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color indexed="63"/>
      <name val="Arial"/>
      <family val="2"/>
    </font>
    <font>
      <b/>
      <u val="single"/>
      <sz val="12"/>
      <name val="Arial"/>
      <family val="2"/>
    </font>
    <font>
      <sz val="12"/>
      <color indexed="63"/>
      <name val="Wingdings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right"/>
      <protection/>
    </xf>
    <xf numFmtId="4" fontId="5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10" xfId="0" applyFont="1" applyFill="1" applyBorder="1" applyAlignment="1" applyProtection="1">
      <alignment shrinkToFit="1"/>
      <protection locked="0"/>
    </xf>
    <xf numFmtId="4" fontId="3" fillId="0" borderId="11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4" fontId="22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9" fontId="3" fillId="0" borderId="0" xfId="0" applyNumberFormat="1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vertical="center"/>
      <protection/>
    </xf>
    <xf numFmtId="4" fontId="3" fillId="0" borderId="0" xfId="0" applyNumberFormat="1" applyFont="1" applyBorder="1" applyAlignment="1" applyProtection="1" quotePrefix="1">
      <alignment horizontal="right"/>
      <protection/>
    </xf>
    <xf numFmtId="2" fontId="3" fillId="0" borderId="0" xfId="0" applyNumberFormat="1" applyFont="1" applyBorder="1" applyAlignment="1" applyProtection="1" quotePrefix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181" fontId="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 applyProtection="1">
      <alignment horizontal="right"/>
      <protection/>
    </xf>
    <xf numFmtId="0" fontId="15" fillId="0" borderId="0" xfId="0" applyFont="1" applyAlignment="1" quotePrefix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 horizontal="right"/>
      <protection/>
    </xf>
    <xf numFmtId="0" fontId="26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8" fillId="0" borderId="0" xfId="48" applyFont="1" applyFill="1">
      <alignment/>
      <protection/>
    </xf>
    <xf numFmtId="0" fontId="16" fillId="0" borderId="0" xfId="48" applyNumberFormat="1" applyFont="1" applyFill="1" quotePrefix="1">
      <alignment/>
      <protection/>
    </xf>
    <xf numFmtId="0" fontId="16" fillId="0" borderId="0" xfId="48" applyNumberFormat="1" applyFont="1" applyFill="1">
      <alignment/>
      <protection/>
    </xf>
    <xf numFmtId="9" fontId="16" fillId="0" borderId="0" xfId="48" applyNumberFormat="1" applyFont="1" applyFill="1">
      <alignment/>
      <protection/>
    </xf>
    <xf numFmtId="0" fontId="0" fillId="0" borderId="0" xfId="48" applyFont="1" applyFill="1">
      <alignment/>
      <protection/>
    </xf>
    <xf numFmtId="0" fontId="0" fillId="0" borderId="0" xfId="48" applyNumberFormat="1" applyFont="1" applyFill="1" quotePrefix="1">
      <alignment/>
      <protection/>
    </xf>
    <xf numFmtId="9" fontId="0" fillId="0" borderId="0" xfId="48" applyNumberFormat="1" applyFont="1" applyFill="1" quotePrefix="1">
      <alignment/>
      <protection/>
    </xf>
    <xf numFmtId="0" fontId="2" fillId="0" borderId="0" xfId="48" applyFont="1" applyFill="1">
      <alignment/>
      <protection/>
    </xf>
    <xf numFmtId="9" fontId="0" fillId="0" borderId="0" xfId="48" applyNumberFormat="1" applyFont="1" applyFill="1">
      <alignment/>
      <protection/>
    </xf>
    <xf numFmtId="0" fontId="0" fillId="0" borderId="0" xfId="0" applyFont="1" applyFill="1" applyAlignment="1" applyProtection="1">
      <alignment/>
      <protection/>
    </xf>
    <xf numFmtId="4" fontId="8" fillId="0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4" fontId="0" fillId="33" borderId="0" xfId="0" applyNumberFormat="1" applyFill="1" applyAlignment="1" applyProtection="1">
      <alignment horizontal="right"/>
      <protection/>
    </xf>
    <xf numFmtId="4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4" fontId="16" fillId="33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/>
      <protection/>
    </xf>
    <xf numFmtId="0" fontId="17" fillId="0" borderId="0" xfId="48" applyFont="1" applyFill="1">
      <alignment/>
      <protection/>
    </xf>
    <xf numFmtId="9" fontId="18" fillId="0" borderId="0" xfId="48" applyNumberFormat="1" applyFont="1" applyFill="1">
      <alignment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48" applyFont="1" applyFill="1" quotePrefix="1">
      <alignment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4" fontId="8" fillId="34" borderId="0" xfId="0" applyNumberFormat="1" applyFont="1" applyFill="1" applyAlignment="1" applyProtection="1">
      <alignment horizontal="right"/>
      <protection/>
    </xf>
    <xf numFmtId="0" fontId="8" fillId="34" borderId="0" xfId="0" applyFont="1" applyFill="1" applyAlignment="1" applyProtection="1">
      <alignment horizontal="right"/>
      <protection/>
    </xf>
    <xf numFmtId="4" fontId="3" fillId="34" borderId="0" xfId="0" applyNumberFormat="1" applyFont="1" applyFill="1" applyBorder="1" applyAlignment="1" applyProtection="1" quotePrefix="1">
      <alignment horizontal="right"/>
      <protection/>
    </xf>
    <xf numFmtId="0" fontId="27" fillId="34" borderId="21" xfId="0" applyFont="1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Query1PROVINC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64EE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13" max="13" width="5.28125" style="0" customWidth="1"/>
  </cols>
  <sheetData>
    <row r="1" s="5" customFormat="1" ht="18" customHeight="1">
      <c r="A1" s="59" t="s">
        <v>279</v>
      </c>
    </row>
    <row r="2" spans="1:17" s="6" customFormat="1" ht="18" customHeight="1">
      <c r="A2" s="34" t="s">
        <v>11</v>
      </c>
      <c r="K2" s="32"/>
      <c r="L2" s="32"/>
      <c r="M2" s="32"/>
      <c r="N2" s="32"/>
      <c r="O2" s="32"/>
      <c r="P2" s="32"/>
      <c r="Q2" s="32"/>
    </row>
    <row r="3" spans="1:17" ht="12.75" customHeight="1">
      <c r="A3" s="3"/>
      <c r="K3" s="33"/>
      <c r="L3" s="33"/>
      <c r="M3" s="33"/>
      <c r="N3" s="33"/>
      <c r="O3" s="33"/>
      <c r="P3" s="33"/>
      <c r="Q3" s="33"/>
    </row>
    <row r="4" spans="1:17" ht="12.75">
      <c r="A4" t="s">
        <v>6</v>
      </c>
      <c r="K4" s="33"/>
      <c r="L4" s="33"/>
      <c r="M4" s="33"/>
      <c r="N4" s="33"/>
      <c r="O4" s="33"/>
      <c r="P4" s="33"/>
      <c r="Q4" s="33"/>
    </row>
    <row r="5" spans="1:17" ht="12.75">
      <c r="A5" t="s">
        <v>12</v>
      </c>
      <c r="K5" s="33"/>
      <c r="L5" s="33"/>
      <c r="M5" s="33"/>
      <c r="N5" s="33"/>
      <c r="O5" s="33"/>
      <c r="P5" s="33"/>
      <c r="Q5" s="33"/>
    </row>
    <row r="6" spans="1:17" ht="12.75">
      <c r="A6" t="s">
        <v>7</v>
      </c>
      <c r="K6" s="33"/>
      <c r="L6" s="33"/>
      <c r="M6" s="33"/>
      <c r="N6" s="33"/>
      <c r="O6" s="33"/>
      <c r="P6" s="33"/>
      <c r="Q6" s="33"/>
    </row>
    <row r="7" spans="11:17" ht="12.75">
      <c r="K7" s="33"/>
      <c r="L7" s="33"/>
      <c r="M7" s="33"/>
      <c r="N7" s="33"/>
      <c r="O7" s="33"/>
      <c r="P7" s="33"/>
      <c r="Q7" s="33"/>
    </row>
    <row r="8" spans="11:17" ht="12.75">
      <c r="K8" s="33"/>
      <c r="L8" s="33"/>
      <c r="M8" s="33"/>
      <c r="N8" s="33"/>
      <c r="O8" s="33"/>
      <c r="P8" s="33"/>
      <c r="Q8" s="33"/>
    </row>
    <row r="9" spans="11:17" ht="13.5" thickBot="1">
      <c r="K9" s="33"/>
      <c r="L9" s="33"/>
      <c r="M9" s="33"/>
      <c r="N9" s="33"/>
      <c r="O9" s="33"/>
      <c r="P9" s="33"/>
      <c r="Q9" s="33"/>
    </row>
    <row r="10" spans="1:17" ht="15.75">
      <c r="A10" s="112" t="s">
        <v>248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69"/>
      <c r="L10" s="69"/>
      <c r="M10" s="70"/>
      <c r="N10" s="33"/>
      <c r="O10" s="33"/>
      <c r="P10" s="33"/>
      <c r="Q10" s="33"/>
    </row>
    <row r="11" spans="1:17" ht="12.75">
      <c r="A11" s="71" t="s">
        <v>280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72"/>
      <c r="N11" s="33"/>
      <c r="O11" s="33"/>
      <c r="P11" s="33"/>
      <c r="Q11" s="33"/>
    </row>
    <row r="12" spans="1:17" ht="12.75">
      <c r="A12" s="71" t="s">
        <v>249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72"/>
      <c r="N12" s="33"/>
      <c r="O12" s="33"/>
      <c r="P12" s="33"/>
      <c r="Q12" s="33"/>
    </row>
    <row r="13" spans="1:17" ht="13.5" thickBot="1">
      <c r="A13" s="73" t="s">
        <v>250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33"/>
      <c r="O13" s="33"/>
      <c r="P13" s="33"/>
      <c r="Q13" s="33"/>
    </row>
    <row r="14" spans="11:17" ht="12.75">
      <c r="K14" s="33"/>
      <c r="L14" s="33"/>
      <c r="M14" s="33"/>
      <c r="N14" s="33"/>
      <c r="O14" s="33"/>
      <c r="P14" s="33"/>
      <c r="Q14" s="33"/>
    </row>
    <row r="15" spans="11:17" ht="12.75">
      <c r="K15" s="33"/>
      <c r="L15" s="33"/>
      <c r="M15" s="33"/>
      <c r="N15" s="33"/>
      <c r="O15" s="33"/>
      <c r="P15" s="33"/>
      <c r="Q15" s="33"/>
    </row>
    <row r="16" spans="11:17" ht="12.75">
      <c r="K16" s="33"/>
      <c r="L16" s="33"/>
      <c r="M16" s="33"/>
      <c r="N16" s="33"/>
      <c r="O16" s="33"/>
      <c r="P16" s="33"/>
      <c r="Q16" s="33"/>
    </row>
    <row r="17" spans="1:17" ht="15.75">
      <c r="A17" s="68" t="s">
        <v>14</v>
      </c>
      <c r="K17" s="33"/>
      <c r="L17" s="33"/>
      <c r="M17" s="33"/>
      <c r="N17" s="33"/>
      <c r="O17" s="33"/>
      <c r="P17" s="33"/>
      <c r="Q17" s="33"/>
    </row>
    <row r="18" ht="12.75">
      <c r="A18" t="s">
        <v>281</v>
      </c>
    </row>
    <row r="19" ht="12.75">
      <c r="A19" t="s">
        <v>231</v>
      </c>
    </row>
    <row r="20" ht="12.75">
      <c r="A20" t="s">
        <v>282</v>
      </c>
    </row>
    <row r="21" s="7" customFormat="1" ht="12.75">
      <c r="A21" s="8"/>
    </row>
    <row r="22" ht="12.75">
      <c r="A22" s="2"/>
    </row>
    <row r="23" ht="15.75">
      <c r="A23" s="68" t="s">
        <v>13</v>
      </c>
    </row>
    <row r="24" ht="12.75">
      <c r="A24" s="60"/>
    </row>
    <row r="25" spans="1:2" s="62" customFormat="1" ht="15">
      <c r="A25" s="61" t="s">
        <v>244</v>
      </c>
      <c r="B25" s="61"/>
    </row>
    <row r="26" ht="12.75">
      <c r="A26" t="s">
        <v>243</v>
      </c>
    </row>
    <row r="27" ht="12.75">
      <c r="A27" t="s">
        <v>242</v>
      </c>
    </row>
    <row r="29" spans="1:2" s="62" customFormat="1" ht="15">
      <c r="A29" s="61" t="s">
        <v>283</v>
      </c>
      <c r="B29" s="61"/>
    </row>
    <row r="30" spans="1:13" ht="12.75">
      <c r="A30" s="114" t="s">
        <v>232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5"/>
    </row>
    <row r="31" spans="1:13" ht="12.75">
      <c r="A31" s="114" t="s">
        <v>284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3" spans="1:2" s="62" customFormat="1" ht="15">
      <c r="A33" s="61" t="s">
        <v>245</v>
      </c>
      <c r="B33" s="61"/>
    </row>
    <row r="34" ht="12.75">
      <c r="A34" t="s">
        <v>233</v>
      </c>
    </row>
    <row r="35" ht="12.75">
      <c r="A35" s="1" t="s">
        <v>285</v>
      </c>
    </row>
    <row r="36" ht="12.75">
      <c r="A36" s="1" t="s">
        <v>234</v>
      </c>
    </row>
    <row r="37" spans="1:13" ht="12.75">
      <c r="A37" s="116" t="s">
        <v>256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ht="12.75">
      <c r="A38" s="116" t="s">
        <v>257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ht="12.75">
      <c r="A39" s="114" t="s">
        <v>258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2.75">
      <c r="A40" s="114" t="s">
        <v>259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ht="12.75">
      <c r="A41" s="114" t="s">
        <v>260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ht="12.75">
      <c r="A42" s="1"/>
    </row>
    <row r="43" spans="1:2" s="62" customFormat="1" ht="15">
      <c r="A43" s="61" t="s">
        <v>286</v>
      </c>
      <c r="B43" s="61"/>
    </row>
    <row r="44" spans="1:2" ht="12.75">
      <c r="A44" t="s">
        <v>287</v>
      </c>
      <c r="B44" s="4"/>
    </row>
    <row r="45" spans="1:2" ht="12.75">
      <c r="A45" t="s">
        <v>261</v>
      </c>
      <c r="B45" s="4"/>
    </row>
    <row r="46" spans="1:2" ht="12.75">
      <c r="A46" t="s">
        <v>241</v>
      </c>
      <c r="B46" s="4"/>
    </row>
    <row r="47" spans="1:2" ht="12.75">
      <c r="A47" s="1" t="s">
        <v>246</v>
      </c>
      <c r="B47" s="4"/>
    </row>
    <row r="48" ht="12.75">
      <c r="A48" s="1" t="s">
        <v>247</v>
      </c>
    </row>
    <row r="50" ht="12.75">
      <c r="A50" s="64" t="s">
        <v>239</v>
      </c>
    </row>
    <row r="52" s="62" customFormat="1" ht="15">
      <c r="A52" s="61" t="s">
        <v>288</v>
      </c>
    </row>
    <row r="53" ht="12.75">
      <c r="A53" t="s">
        <v>238</v>
      </c>
    </row>
    <row r="54" ht="12.75">
      <c r="A54" t="s">
        <v>289</v>
      </c>
    </row>
  </sheetData>
  <sheetProtection password="C9B6" sheet="1"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selection activeCell="C4" sqref="C4"/>
    </sheetView>
  </sheetViews>
  <sheetFormatPr defaultColWidth="8.8515625" defaultRowHeight="12.75"/>
  <cols>
    <col min="1" max="1" width="2.7109375" style="12" customWidth="1"/>
    <col min="2" max="2" width="5.00390625" style="12" customWidth="1"/>
    <col min="3" max="3" width="22.00390625" style="12" customWidth="1"/>
    <col min="4" max="4" width="6.28125" style="12" customWidth="1"/>
    <col min="5" max="6" width="13.421875" style="12" customWidth="1"/>
    <col min="7" max="7" width="18.421875" style="12" customWidth="1"/>
    <col min="8" max="12" width="14.57421875" style="89" hidden="1" customWidth="1"/>
    <col min="13" max="14" width="14.8515625" style="12" customWidth="1"/>
    <col min="15" max="15" width="2.7109375" style="12" customWidth="1"/>
    <col min="16" max="16384" width="8.8515625" style="12" customWidth="1"/>
  </cols>
  <sheetData>
    <row r="1" spans="1:14" s="9" customFormat="1" ht="18" customHeight="1">
      <c r="A1" s="56" t="s">
        <v>279</v>
      </c>
      <c r="B1" s="28"/>
      <c r="H1" s="87"/>
      <c r="I1" s="87"/>
      <c r="J1" s="87"/>
      <c r="K1" s="87"/>
      <c r="L1" s="87"/>
      <c r="N1" s="10"/>
    </row>
    <row r="2" spans="1:15" s="9" customFormat="1" ht="18" customHeight="1">
      <c r="A2" s="11" t="s">
        <v>304</v>
      </c>
      <c r="B2" s="28"/>
      <c r="D2" s="11"/>
      <c r="E2" s="11"/>
      <c r="F2" s="11"/>
      <c r="G2" s="11"/>
      <c r="H2" s="88"/>
      <c r="I2" s="88"/>
      <c r="J2" s="88"/>
      <c r="K2" s="88"/>
      <c r="L2" s="88"/>
      <c r="M2" s="11"/>
      <c r="N2" s="10"/>
      <c r="O2" s="11"/>
    </row>
    <row r="3" spans="8:14" s="11" customFormat="1" ht="18" customHeight="1" thickBot="1">
      <c r="H3" s="88"/>
      <c r="I3" s="88"/>
      <c r="J3" s="88"/>
      <c r="K3" s="88"/>
      <c r="L3" s="88"/>
      <c r="N3" s="10"/>
    </row>
    <row r="4" spans="3:15" ht="18" customHeight="1" thickTop="1">
      <c r="C4" s="29"/>
      <c r="D4" s="44" t="s">
        <v>230</v>
      </c>
      <c r="O4" s="12" t="s">
        <v>4</v>
      </c>
    </row>
    <row r="5" spans="3:4" ht="18" customHeight="1">
      <c r="C5" s="30"/>
      <c r="D5" s="44" t="s">
        <v>290</v>
      </c>
    </row>
    <row r="6" spans="3:4" ht="18" customHeight="1">
      <c r="C6" s="100" t="s">
        <v>146</v>
      </c>
      <c r="D6" s="24" t="str">
        <f>" * SIGLA provincia della sede "&amp;IF(C6="","","( "&amp;VLOOKUP(C6,Maggiorazioni!$A$4:$C$110,2,FALSE)&amp;", maggiorazione "&amp;TEXT(VLOOKUP(C6,Maggiorazioni!$A$4:$C$110,3,FALSE),"0%")&amp;" ) ")</f>
        <v> * SIGLA provincia della sede ( Prato, maggiorazione 20% ) </v>
      </c>
    </row>
    <row r="7" spans="3:4" ht="18" customHeight="1" thickBot="1">
      <c r="C7" s="31"/>
      <c r="D7" s="44" t="s">
        <v>291</v>
      </c>
    </row>
    <row r="8" spans="3:4" ht="12.75" customHeight="1" thickTop="1">
      <c r="C8" s="47"/>
      <c r="D8" s="57" t="s">
        <v>236</v>
      </c>
    </row>
    <row r="9" spans="2:14" ht="12.75" customHeight="1">
      <c r="B9" s="13"/>
      <c r="C9" s="14"/>
      <c r="D9" s="14"/>
      <c r="E9" s="15"/>
      <c r="M9" s="16"/>
      <c r="N9" s="17"/>
    </row>
    <row r="10" ht="14.25">
      <c r="A10" s="102" t="s">
        <v>225</v>
      </c>
    </row>
    <row r="12" spans="5:14" ht="12.75">
      <c r="E12" s="16" t="s">
        <v>8</v>
      </c>
      <c r="F12" s="16" t="s">
        <v>9</v>
      </c>
      <c r="G12" s="16" t="s">
        <v>1</v>
      </c>
      <c r="H12" s="90"/>
      <c r="I12" s="90"/>
      <c r="J12" s="90"/>
      <c r="K12" s="90"/>
      <c r="L12" s="90"/>
      <c r="M12" s="16" t="s">
        <v>2</v>
      </c>
      <c r="N12" s="16" t="s">
        <v>3</v>
      </c>
    </row>
    <row r="13" spans="1:14" ht="12.75" customHeight="1">
      <c r="A13" s="101" t="s">
        <v>302</v>
      </c>
      <c r="B13" s="12" t="s">
        <v>271</v>
      </c>
      <c r="E13" s="19">
        <v>0</v>
      </c>
      <c r="F13" s="19">
        <v>100000</v>
      </c>
      <c r="G13" s="20" t="s">
        <v>5</v>
      </c>
      <c r="H13" s="91"/>
      <c r="I13" s="91"/>
      <c r="J13" s="91"/>
      <c r="K13" s="91"/>
      <c r="L13" s="91"/>
      <c r="M13" s="13" t="s">
        <v>10</v>
      </c>
      <c r="N13" s="26">
        <v>200</v>
      </c>
    </row>
    <row r="14" spans="1:14" ht="12.75" customHeight="1">
      <c r="A14" s="101" t="s">
        <v>302</v>
      </c>
      <c r="B14" s="12" t="s">
        <v>272</v>
      </c>
      <c r="E14" s="19">
        <v>100000</v>
      </c>
      <c r="F14" s="19">
        <v>250000</v>
      </c>
      <c r="G14" s="21">
        <f aca="true" t="shared" si="0" ref="G14:G19">IF($C$5&lt;E14,0,IF($C$5&gt;F14,F14-E14,$C$5-E14))</f>
        <v>0</v>
      </c>
      <c r="H14" s="92"/>
      <c r="I14" s="92"/>
      <c r="J14" s="92"/>
      <c r="K14" s="92"/>
      <c r="L14" s="92"/>
      <c r="M14" s="22">
        <v>0.00015</v>
      </c>
      <c r="N14" s="26">
        <f>ROUND(G14*M14,5)</f>
        <v>0</v>
      </c>
    </row>
    <row r="15" spans="1:14" ht="12.75" customHeight="1">
      <c r="A15" s="101" t="s">
        <v>302</v>
      </c>
      <c r="B15" s="12" t="s">
        <v>273</v>
      </c>
      <c r="E15" s="19">
        <v>250000</v>
      </c>
      <c r="F15" s="19">
        <v>500000</v>
      </c>
      <c r="G15" s="21">
        <f t="shared" si="0"/>
        <v>0</v>
      </c>
      <c r="H15" s="92"/>
      <c r="I15" s="92"/>
      <c r="J15" s="92"/>
      <c r="K15" s="92"/>
      <c r="L15" s="92"/>
      <c r="M15" s="22">
        <v>0.00013</v>
      </c>
      <c r="N15" s="26">
        <f aca="true" t="shared" si="1" ref="N15:N20">ROUND(G15*M15,5)</f>
        <v>0</v>
      </c>
    </row>
    <row r="16" spans="1:14" ht="12.75" customHeight="1">
      <c r="A16" s="101" t="s">
        <v>302</v>
      </c>
      <c r="B16" s="12" t="s">
        <v>274</v>
      </c>
      <c r="E16" s="19">
        <v>500000</v>
      </c>
      <c r="F16" s="19">
        <v>1000000</v>
      </c>
      <c r="G16" s="21">
        <f t="shared" si="0"/>
        <v>0</v>
      </c>
      <c r="H16" s="92"/>
      <c r="I16" s="92"/>
      <c r="J16" s="92"/>
      <c r="K16" s="92"/>
      <c r="L16" s="92"/>
      <c r="M16" s="22">
        <v>0.0001</v>
      </c>
      <c r="N16" s="26">
        <f t="shared" si="1"/>
        <v>0</v>
      </c>
    </row>
    <row r="17" spans="1:14" ht="12.75" customHeight="1">
      <c r="A17" s="101" t="s">
        <v>302</v>
      </c>
      <c r="B17" s="12" t="s">
        <v>275</v>
      </c>
      <c r="E17" s="19">
        <v>1000000</v>
      </c>
      <c r="F17" s="19">
        <v>10000000</v>
      </c>
      <c r="G17" s="21">
        <f t="shared" si="0"/>
        <v>0</v>
      </c>
      <c r="H17" s="92"/>
      <c r="I17" s="92"/>
      <c r="J17" s="92"/>
      <c r="K17" s="92"/>
      <c r="L17" s="92"/>
      <c r="M17" s="22">
        <v>9E-05</v>
      </c>
      <c r="N17" s="26">
        <f t="shared" si="1"/>
        <v>0</v>
      </c>
    </row>
    <row r="18" spans="1:14" ht="12.75" customHeight="1">
      <c r="A18" s="101" t="s">
        <v>302</v>
      </c>
      <c r="B18" s="12" t="s">
        <v>276</v>
      </c>
      <c r="E18" s="19">
        <v>10000000</v>
      </c>
      <c r="F18" s="19">
        <v>35000000</v>
      </c>
      <c r="G18" s="21">
        <f t="shared" si="0"/>
        <v>0</v>
      </c>
      <c r="H18" s="92"/>
      <c r="I18" s="92"/>
      <c r="J18" s="92"/>
      <c r="K18" s="92"/>
      <c r="L18" s="92"/>
      <c r="M18" s="22">
        <v>5E-05</v>
      </c>
      <c r="N18" s="26">
        <f t="shared" si="1"/>
        <v>0</v>
      </c>
    </row>
    <row r="19" spans="1:14" ht="12.75" customHeight="1">
      <c r="A19" s="101" t="s">
        <v>302</v>
      </c>
      <c r="B19" s="12" t="s">
        <v>277</v>
      </c>
      <c r="E19" s="19">
        <v>35000000</v>
      </c>
      <c r="F19" s="19">
        <v>50000000</v>
      </c>
      <c r="G19" s="21">
        <f t="shared" si="0"/>
        <v>0</v>
      </c>
      <c r="H19" s="92"/>
      <c r="I19" s="92"/>
      <c r="J19" s="92"/>
      <c r="K19" s="92"/>
      <c r="L19" s="92"/>
      <c r="M19" s="22">
        <v>3E-05</v>
      </c>
      <c r="N19" s="26">
        <f t="shared" si="1"/>
        <v>0</v>
      </c>
    </row>
    <row r="20" spans="1:14" ht="12.75" customHeight="1">
      <c r="A20" s="101" t="s">
        <v>302</v>
      </c>
      <c r="B20" s="12" t="s">
        <v>278</v>
      </c>
      <c r="E20" s="19">
        <v>50000000</v>
      </c>
      <c r="F20" s="23" t="s">
        <v>0</v>
      </c>
      <c r="G20" s="21">
        <f>IF($C$5&lt;E20,0,$C$5-E20)</f>
        <v>0</v>
      </c>
      <c r="H20" s="92"/>
      <c r="I20" s="92"/>
      <c r="J20" s="92"/>
      <c r="K20" s="92"/>
      <c r="L20" s="92"/>
      <c r="M20" s="22">
        <v>1E-05</v>
      </c>
      <c r="N20" s="26">
        <f t="shared" si="1"/>
        <v>0</v>
      </c>
    </row>
    <row r="21" spans="1:14" ht="12.75">
      <c r="A21" s="35"/>
      <c r="G21" s="24"/>
      <c r="H21" s="93"/>
      <c r="I21" s="93"/>
      <c r="J21" s="93"/>
      <c r="K21" s="93"/>
      <c r="L21" s="93"/>
      <c r="M21" s="24"/>
      <c r="N21" s="27">
        <f>IF(C5="",0,SUM(N13:N20))</f>
        <v>0</v>
      </c>
    </row>
    <row r="22" spans="1:15" ht="12.75">
      <c r="A22" s="35"/>
      <c r="G22" s="24"/>
      <c r="H22" s="93"/>
      <c r="I22" s="93"/>
      <c r="J22" s="93"/>
      <c r="K22" s="93"/>
      <c r="L22" s="93"/>
      <c r="M22" s="24"/>
      <c r="N22" s="25"/>
      <c r="O22" s="24"/>
    </row>
    <row r="23" spans="1:15" ht="12.75" customHeight="1">
      <c r="A23" s="101" t="s">
        <v>302</v>
      </c>
      <c r="B23" s="24" t="s">
        <v>262</v>
      </c>
      <c r="G23" s="24"/>
      <c r="H23" s="93"/>
      <c r="I23" s="93"/>
      <c r="J23" s="93"/>
      <c r="K23" s="93"/>
      <c r="L23" s="93"/>
      <c r="M23" s="24"/>
      <c r="O23" s="24"/>
    </row>
    <row r="24" spans="1:15" ht="12.75">
      <c r="A24" s="35"/>
      <c r="B24" s="12" t="s">
        <v>263</v>
      </c>
      <c r="G24" s="24"/>
      <c r="H24" s="93"/>
      <c r="I24" s="93"/>
      <c r="J24" s="93"/>
      <c r="K24" s="93"/>
      <c r="L24" s="93"/>
      <c r="M24" s="24"/>
      <c r="N24" s="27">
        <f>IF(N21&gt;40000,40000,N21)</f>
        <v>0</v>
      </c>
      <c r="O24" s="24"/>
    </row>
    <row r="25" spans="1:14" ht="12.75">
      <c r="A25" s="36"/>
      <c r="N25" s="11"/>
    </row>
    <row r="26" spans="1:14" ht="12.75" customHeight="1">
      <c r="A26" s="101" t="s">
        <v>302</v>
      </c>
      <c r="B26" s="24" t="s">
        <v>264</v>
      </c>
      <c r="N26" s="11"/>
    </row>
    <row r="27" spans="1:14" ht="12.75">
      <c r="A27" s="24"/>
      <c r="B27" s="12" t="s">
        <v>265</v>
      </c>
      <c r="N27" s="58">
        <f>IF(N24/5&gt;200,200,ROUND(N24/5,5))</f>
        <v>0</v>
      </c>
    </row>
    <row r="28" spans="1:12" ht="12.75">
      <c r="A28" s="18"/>
      <c r="G28" s="21"/>
      <c r="H28" s="92"/>
      <c r="I28" s="92"/>
      <c r="J28" s="92"/>
      <c r="K28" s="92"/>
      <c r="L28" s="92"/>
    </row>
    <row r="29" spans="1:12" ht="12.75">
      <c r="A29" s="18"/>
      <c r="G29" s="21"/>
      <c r="H29" s="92"/>
      <c r="I29" s="92"/>
      <c r="J29" s="92"/>
      <c r="K29" s="92"/>
      <c r="L29" s="92"/>
    </row>
    <row r="30" spans="1:12" s="11" customFormat="1" ht="9.75" customHeight="1">
      <c r="A30" s="37"/>
      <c r="G30" s="38"/>
      <c r="H30" s="94"/>
      <c r="I30" s="94"/>
      <c r="J30" s="94"/>
      <c r="K30" s="94"/>
      <c r="L30" s="94"/>
    </row>
    <row r="31" spans="1:12" s="39" customFormat="1" ht="14.25">
      <c r="A31" s="102" t="s">
        <v>226</v>
      </c>
      <c r="G31" s="40"/>
      <c r="H31" s="95"/>
      <c r="I31" s="95"/>
      <c r="J31" s="95"/>
      <c r="K31" s="95"/>
      <c r="L31" s="95"/>
    </row>
    <row r="32" spans="1:12" s="11" customFormat="1" ht="12.75" customHeight="1">
      <c r="A32" s="49"/>
      <c r="G32" s="38"/>
      <c r="H32" s="94"/>
      <c r="I32" s="94"/>
      <c r="J32" s="94"/>
      <c r="K32" s="94"/>
      <c r="L32" s="94"/>
    </row>
    <row r="33" spans="1:14" s="11" customFormat="1" ht="12.75">
      <c r="A33" s="37"/>
      <c r="B33" s="55" t="s">
        <v>266</v>
      </c>
      <c r="D33" s="51"/>
      <c r="E33" s="63" t="s">
        <v>237</v>
      </c>
      <c r="G33" s="38"/>
      <c r="H33" s="94"/>
      <c r="I33" s="94"/>
      <c r="J33" s="94"/>
      <c r="K33" s="94"/>
      <c r="L33" s="94"/>
      <c r="M33" s="85"/>
      <c r="N33" s="86" t="s">
        <v>240</v>
      </c>
    </row>
    <row r="34" spans="1:14" s="11" customFormat="1" ht="17.25" customHeight="1">
      <c r="A34" s="37"/>
      <c r="B34" s="107" t="str">
        <f>IF(C6="","",C6)</f>
        <v>PO</v>
      </c>
      <c r="C34" s="108" t="str">
        <f>IF(B34="","sigla provincia",VLOOKUP(B34,Maggiorazioni!$A$4:$C$110,2,FALSE))</f>
        <v>Prato</v>
      </c>
      <c r="D34" s="50">
        <f>IF(B34="","",VLOOKUP(B34,Maggiorazioni!$A$4:$C$110,3,FALSE))</f>
        <v>0.2</v>
      </c>
      <c r="E34" s="47">
        <f>IF(C7="","",C7)</f>
      </c>
      <c r="F34" s="24"/>
      <c r="G34" s="27"/>
      <c r="H34" s="96" t="s">
        <v>251</v>
      </c>
      <c r="I34" s="96" t="s">
        <v>252</v>
      </c>
      <c r="J34" s="96" t="s">
        <v>253</v>
      </c>
      <c r="K34" s="96" t="s">
        <v>254</v>
      </c>
      <c r="L34" s="96" t="s">
        <v>255</v>
      </c>
      <c r="M34" s="109" t="s">
        <v>223</v>
      </c>
      <c r="N34" s="110" t="s">
        <v>224</v>
      </c>
    </row>
    <row r="35" spans="1:14" s="11" customFormat="1" ht="17.25" customHeight="1">
      <c r="A35" s="37"/>
      <c r="B35" s="11">
        <f>IF(OR(B34="",E34=""),"","Il calcolo è effettuato con unico arrotondamento sul dovuto complessivo (sede + U.L.):")</f>
      </c>
      <c r="G35" s="38"/>
      <c r="H35" s="97" t="e">
        <f>$N$24+$N$27*E34</f>
        <v>#VALUE!</v>
      </c>
      <c r="I35" s="97" t="e">
        <f>ROUND(H35*(1-0.5),5)</f>
        <v>#VALUE!</v>
      </c>
      <c r="J35" s="97" t="e">
        <f>ROUND(I35*(1+D34),5)</f>
        <v>#VALUE!</v>
      </c>
      <c r="K35" s="94" t="e">
        <f>ROUND(J35,2)</f>
        <v>#VALUE!</v>
      </c>
      <c r="L35" s="94" t="e">
        <f>ROUND(K35,0)</f>
        <v>#VALUE!</v>
      </c>
      <c r="M35" s="111">
        <f>IF(OR(B34="",E34=""),"",L35)</f>
      </c>
      <c r="N35" s="111">
        <f>IF(OR(B34="",E34=""),"",ROUND(M35*1.004,2))</f>
      </c>
    </row>
    <row r="36" spans="1:14" s="11" customFormat="1" ht="17.25" customHeight="1">
      <c r="A36" s="37"/>
      <c r="B36" s="41">
        <f>IF(OR(B34="",E34=""),"","Sede più n. "&amp;TEXT(E34,0)&amp;" unità locali in provincia di "&amp;C34&amp;": "&amp;TEXT(N24,"0,00000")&amp;" + ( "&amp;TEXT($N$27,"0,00000")&amp;" x "&amp;TEXT(E34,"0")&amp;" ) = "&amp;TEXT(H35,"0,00000")&amp;" ; ")</f>
      </c>
      <c r="G36" s="38"/>
      <c r="H36" s="97"/>
      <c r="I36" s="97"/>
      <c r="J36" s="97"/>
      <c r="K36" s="94"/>
      <c r="L36" s="94"/>
      <c r="M36" s="53"/>
      <c r="N36" s="54"/>
    </row>
    <row r="37" spans="1:14" s="11" customFormat="1" ht="17.25" customHeight="1">
      <c r="A37" s="37"/>
      <c r="B37" s="11">
        <f>IF(OR(B34="",E34=""),"",TEXT(H35,"0,00000")&amp;" meno riduzione 50% = "&amp;TEXT(I35,"0,00000"))</f>
      </c>
      <c r="G37" s="38"/>
      <c r="H37" s="97"/>
      <c r="I37" s="97"/>
      <c r="J37" s="97"/>
      <c r="K37" s="94"/>
      <c r="L37" s="94"/>
      <c r="M37" s="53">
        <f>IF(OR(B38="",E35=""),"",L37)</f>
      </c>
      <c r="N37" s="54">
        <f>IF(OR(B38="",E35=""),"",ROUND(M37*1.004,2))</f>
      </c>
    </row>
    <row r="38" spans="1:14" s="11" customFormat="1" ht="17.25" customHeight="1">
      <c r="A38" s="37"/>
      <c r="B38" s="41">
        <f>IF(OR(B34="",E34=""),"",IF(D34=0,"(Camera senza maggiorazione)",TEXT(I35,"0,00000")&amp;" + maggiorazione "&amp;TEXT(D34,"0%")&amp;" = "&amp;TEXT(J35,"0,00000")))</f>
      </c>
      <c r="G38" s="38"/>
      <c r="H38" s="94"/>
      <c r="I38" s="94"/>
      <c r="J38" s="94"/>
      <c r="K38" s="94"/>
      <c r="L38" s="94"/>
      <c r="M38" s="45"/>
      <c r="N38" s="45"/>
    </row>
    <row r="39" spans="1:14" s="11" customFormat="1" ht="12.75" customHeight="1">
      <c r="A39" s="37"/>
      <c r="G39" s="38"/>
      <c r="H39" s="94"/>
      <c r="I39" s="94"/>
      <c r="J39" s="94"/>
      <c r="K39" s="94"/>
      <c r="L39" s="94"/>
      <c r="M39" s="45"/>
      <c r="N39" s="45"/>
    </row>
    <row r="40" spans="1:12" s="11" customFormat="1" ht="9.75" customHeight="1">
      <c r="A40" s="37"/>
      <c r="G40" s="38"/>
      <c r="H40" s="94"/>
      <c r="I40" s="94"/>
      <c r="J40" s="94"/>
      <c r="K40" s="94"/>
      <c r="L40" s="94"/>
    </row>
    <row r="41" spans="1:12" s="11" customFormat="1" ht="14.25">
      <c r="A41" s="103" t="s">
        <v>292</v>
      </c>
      <c r="G41" s="38"/>
      <c r="H41" s="94"/>
      <c r="I41" s="94"/>
      <c r="J41" s="94"/>
      <c r="K41" s="94"/>
      <c r="L41" s="94"/>
    </row>
    <row r="42" spans="1:12" s="11" customFormat="1" ht="12.75" customHeight="1">
      <c r="A42" s="49"/>
      <c r="G42" s="38"/>
      <c r="H42" s="94"/>
      <c r="I42" s="94"/>
      <c r="J42" s="94"/>
      <c r="K42" s="94"/>
      <c r="L42" s="94"/>
    </row>
    <row r="43" spans="1:14" s="11" customFormat="1" ht="12.75" customHeight="1" thickBot="1">
      <c r="A43" s="37"/>
      <c r="D43" s="51" t="s">
        <v>227</v>
      </c>
      <c r="G43" s="38"/>
      <c r="H43" s="94"/>
      <c r="I43" s="94"/>
      <c r="J43" s="94"/>
      <c r="K43" s="94"/>
      <c r="L43" s="94"/>
      <c r="M43" s="66"/>
      <c r="N43" s="67" t="s">
        <v>240</v>
      </c>
    </row>
    <row r="44" spans="1:14" s="11" customFormat="1" ht="17.25" customHeight="1" thickBot="1" thickTop="1">
      <c r="A44" s="37"/>
      <c r="B44" s="65"/>
      <c r="C44" s="24" t="str">
        <f>IF(B44="","sigla provincia",VLOOKUP(B44,Maggiorazioni!$A$4:$C$110,2,FALSE))</f>
        <v>sigla provincia</v>
      </c>
      <c r="D44" s="50">
        <f>IF(B44="","",VLOOKUP(B44,Maggiorazioni!$A$4:$C$110,3,FALSE))</f>
      </c>
      <c r="E44" s="65"/>
      <c r="F44" s="24" t="s">
        <v>235</v>
      </c>
      <c r="G44" s="27"/>
      <c r="H44" s="96" t="s">
        <v>251</v>
      </c>
      <c r="I44" s="96" t="s">
        <v>252</v>
      </c>
      <c r="J44" s="96" t="s">
        <v>253</v>
      </c>
      <c r="K44" s="96" t="s">
        <v>254</v>
      </c>
      <c r="L44" s="96" t="s">
        <v>255</v>
      </c>
      <c r="M44" s="42" t="s">
        <v>223</v>
      </c>
      <c r="N44" s="43" t="s">
        <v>224</v>
      </c>
    </row>
    <row r="45" spans="1:14" s="11" customFormat="1" ht="17.25" customHeight="1" thickTop="1">
      <c r="A45" s="37"/>
      <c r="B45" s="41">
        <f>IF(OR(B44="",E44=""),"","Calcolo: "&amp;TEXT($N$27,"0,00000")&amp;" x "&amp;TEXT(E44,"0")&amp;" = "&amp;TEXT(H45,"0,00000")&amp;"     "&amp;TEXT(H45,"0,00000")&amp;IF(D44=0," - riduzione 50% ="," - riduz. 50% + maggioraz. "&amp;TEXT(D44,"0%")&amp;" = "))</f>
      </c>
      <c r="G45" s="38"/>
      <c r="H45" s="97">
        <f>$N$27*E44</f>
        <v>0</v>
      </c>
      <c r="I45" s="97">
        <f>ROUND(H45*(1-0.5),5)</f>
        <v>0</v>
      </c>
      <c r="J45" s="97" t="e">
        <f>ROUND(I45*(1+D44),5)</f>
        <v>#VALUE!</v>
      </c>
      <c r="K45" s="94" t="e">
        <f>ROUND(J45,2)</f>
        <v>#VALUE!</v>
      </c>
      <c r="L45" s="94" t="e">
        <f>ROUND(K45,0)</f>
        <v>#VALUE!</v>
      </c>
      <c r="M45" s="53">
        <f>IF(OR(B44="",E44=""),"",L45)</f>
      </c>
      <c r="N45" s="53">
        <f>IF(OR(B44="",E44=""),"",ROUND(M45*1.004,2))</f>
      </c>
    </row>
    <row r="46" spans="1:14" s="11" customFormat="1" ht="17.25" customHeight="1" thickBot="1">
      <c r="A46" s="37"/>
      <c r="B46" s="52" t="s">
        <v>228</v>
      </c>
      <c r="G46" s="38"/>
      <c r="H46" s="94"/>
      <c r="I46" s="94"/>
      <c r="J46" s="94"/>
      <c r="K46" s="94"/>
      <c r="L46" s="94"/>
      <c r="M46" s="46"/>
      <c r="N46" s="46"/>
    </row>
    <row r="47" spans="1:14" s="11" customFormat="1" ht="17.25" customHeight="1" thickBot="1" thickTop="1">
      <c r="A47" s="37"/>
      <c r="B47" s="65"/>
      <c r="C47" s="24" t="str">
        <f>IF(B47="","sigla provincia",VLOOKUP(B47,Maggiorazioni!$A$4:$C$110,2,FALSE))</f>
        <v>sigla provincia</v>
      </c>
      <c r="D47" s="50">
        <f>IF(B47="","",VLOOKUP(B47,Maggiorazioni!$A$4:$C$110,3,FALSE))</f>
      </c>
      <c r="E47" s="65"/>
      <c r="F47" s="24" t="s">
        <v>235</v>
      </c>
      <c r="G47" s="27"/>
      <c r="H47" s="96" t="s">
        <v>251</v>
      </c>
      <c r="I47" s="96" t="s">
        <v>252</v>
      </c>
      <c r="J47" s="96" t="s">
        <v>253</v>
      </c>
      <c r="K47" s="96" t="s">
        <v>254</v>
      </c>
      <c r="L47" s="96" t="s">
        <v>255</v>
      </c>
      <c r="M47" s="42" t="s">
        <v>223</v>
      </c>
      <c r="N47" s="43" t="s">
        <v>224</v>
      </c>
    </row>
    <row r="48" spans="1:14" s="11" customFormat="1" ht="17.25" customHeight="1" thickTop="1">
      <c r="A48" s="37"/>
      <c r="B48" s="41">
        <f>IF(OR(B47="",E47=""),"","Calcolo: "&amp;TEXT($N$27,"0,00000")&amp;" x "&amp;TEXT(E47,"0")&amp;" = "&amp;TEXT(H48,"0,00000")&amp;"     "&amp;TEXT(H48,"0,00000")&amp;IF(D47=0," - riduzione 50% ="," - riduz. 50% + maggioraz. "&amp;TEXT(D47,"0%")&amp;" = "))</f>
      </c>
      <c r="G48" s="38"/>
      <c r="H48" s="97">
        <f>$N$27*E47</f>
        <v>0</v>
      </c>
      <c r="I48" s="97">
        <f>ROUND(H48*(1-0.5),5)</f>
        <v>0</v>
      </c>
      <c r="J48" s="97" t="e">
        <f>ROUND(I48*(1+D47),5)</f>
        <v>#VALUE!</v>
      </c>
      <c r="K48" s="94" t="e">
        <f>ROUND(J48,2)</f>
        <v>#VALUE!</v>
      </c>
      <c r="L48" s="94" t="e">
        <f>ROUND(K48,0)</f>
        <v>#VALUE!</v>
      </c>
      <c r="M48" s="53">
        <f>IF(OR(B47="",E47=""),"",L48)</f>
      </c>
      <c r="N48" s="53">
        <f>IF(OR(B47="",E47=""),"",ROUND(M48*1.004,2))</f>
      </c>
    </row>
    <row r="49" spans="1:14" s="11" customFormat="1" ht="17.25" customHeight="1" thickBot="1">
      <c r="A49" s="37"/>
      <c r="B49" s="52" t="s">
        <v>228</v>
      </c>
      <c r="G49" s="38"/>
      <c r="H49" s="94"/>
      <c r="I49" s="94"/>
      <c r="J49" s="94"/>
      <c r="K49" s="94"/>
      <c r="L49" s="94"/>
      <c r="M49" s="46"/>
      <c r="N49" s="46"/>
    </row>
    <row r="50" spans="1:14" s="11" customFormat="1" ht="17.25" customHeight="1" thickBot="1" thickTop="1">
      <c r="A50" s="37"/>
      <c r="B50" s="65"/>
      <c r="C50" s="24" t="str">
        <f>IF(B50="","sigla provincia",VLOOKUP(B50,Maggiorazioni!$A$4:$C$110,2,FALSE))</f>
        <v>sigla provincia</v>
      </c>
      <c r="D50" s="50">
        <f>IF(B50="","",VLOOKUP(B50,Maggiorazioni!$A$4:$C$110,3,FALSE))</f>
      </c>
      <c r="E50" s="65"/>
      <c r="F50" s="24" t="s">
        <v>235</v>
      </c>
      <c r="G50" s="27"/>
      <c r="H50" s="96" t="s">
        <v>251</v>
      </c>
      <c r="I50" s="96" t="s">
        <v>252</v>
      </c>
      <c r="J50" s="96" t="s">
        <v>253</v>
      </c>
      <c r="K50" s="96" t="s">
        <v>254</v>
      </c>
      <c r="L50" s="96" t="s">
        <v>255</v>
      </c>
      <c r="M50" s="42" t="s">
        <v>223</v>
      </c>
      <c r="N50" s="43" t="s">
        <v>224</v>
      </c>
    </row>
    <row r="51" spans="1:14" s="11" customFormat="1" ht="17.25" customHeight="1" thickTop="1">
      <c r="A51" s="37"/>
      <c r="B51" s="41">
        <f>IF(OR(B50="",E50=""),"","Calcolo: "&amp;TEXT($N$27,"0,00000")&amp;" x "&amp;TEXT(E50,"0")&amp;" = "&amp;TEXT(H51,"0,00000")&amp;"     "&amp;TEXT(H51,"0,00000")&amp;IF(D50=0," - riduzione 50% ="," - riduz. 50% + maggioraz. "&amp;TEXT(D50,"0%")&amp;" = "))</f>
      </c>
      <c r="G51" s="38"/>
      <c r="H51" s="97">
        <f>$N$27*E50</f>
        <v>0</v>
      </c>
      <c r="I51" s="97">
        <f>ROUND(H51*(1-0.5),5)</f>
        <v>0</v>
      </c>
      <c r="J51" s="97" t="e">
        <f>ROUND(I51*(1+D50),5)</f>
        <v>#VALUE!</v>
      </c>
      <c r="K51" s="94" t="e">
        <f>ROUND(J51,2)</f>
        <v>#VALUE!</v>
      </c>
      <c r="L51" s="94" t="e">
        <f>ROUND(K51,0)</f>
        <v>#VALUE!</v>
      </c>
      <c r="M51" s="53">
        <f>IF(OR(B50="",E50=""),"",L51)</f>
      </c>
      <c r="N51" s="53">
        <f>IF(OR(B50="",E50=""),"",ROUND(M51*1.004,2))</f>
      </c>
    </row>
    <row r="52" spans="1:14" s="11" customFormat="1" ht="17.25" customHeight="1" thickBot="1">
      <c r="A52" s="37"/>
      <c r="B52" s="52" t="s">
        <v>228</v>
      </c>
      <c r="G52" s="38"/>
      <c r="H52" s="94"/>
      <c r="I52" s="94"/>
      <c r="J52" s="94"/>
      <c r="K52" s="94"/>
      <c r="L52" s="94"/>
      <c r="M52" s="46"/>
      <c r="N52" s="46"/>
    </row>
    <row r="53" spans="1:14" s="11" customFormat="1" ht="17.25" customHeight="1" thickBot="1" thickTop="1">
      <c r="A53" s="37"/>
      <c r="B53" s="65"/>
      <c r="C53" s="24" t="str">
        <f>IF(B53="","sigla provincia",VLOOKUP(B53,Maggiorazioni!$A$4:$C$110,2,FALSE))</f>
        <v>sigla provincia</v>
      </c>
      <c r="D53" s="50">
        <f>IF(B53="","",VLOOKUP(B53,Maggiorazioni!$A$4:$C$110,3,FALSE))</f>
      </c>
      <c r="E53" s="65"/>
      <c r="F53" s="24" t="s">
        <v>235</v>
      </c>
      <c r="G53" s="27"/>
      <c r="H53" s="96" t="s">
        <v>251</v>
      </c>
      <c r="I53" s="96" t="s">
        <v>252</v>
      </c>
      <c r="J53" s="96" t="s">
        <v>253</v>
      </c>
      <c r="K53" s="96" t="s">
        <v>254</v>
      </c>
      <c r="L53" s="96" t="s">
        <v>255</v>
      </c>
      <c r="M53" s="42" t="s">
        <v>223</v>
      </c>
      <c r="N53" s="43" t="s">
        <v>224</v>
      </c>
    </row>
    <row r="54" spans="1:14" s="11" customFormat="1" ht="17.25" customHeight="1" thickTop="1">
      <c r="A54" s="37"/>
      <c r="B54" s="41">
        <f>IF(OR(B53="",E53=""),"","Calcolo: "&amp;TEXT($N$27,"0,00000")&amp;" x "&amp;TEXT(E53,"0")&amp;" = "&amp;TEXT(H54,"0,00000")&amp;"     "&amp;TEXT(H54,"0,00000")&amp;IF(D53=0," - riduzione 50% ="," - riduz. 50% + maggioraz. "&amp;TEXT(D53,"0%")&amp;" = "))</f>
      </c>
      <c r="G54" s="38"/>
      <c r="H54" s="97">
        <f>$N$27*E53</f>
        <v>0</v>
      </c>
      <c r="I54" s="97">
        <f>ROUND(H54*(1-0.5),5)</f>
        <v>0</v>
      </c>
      <c r="J54" s="97" t="e">
        <f>ROUND(I54*(1+D53),5)</f>
        <v>#VALUE!</v>
      </c>
      <c r="K54" s="94" t="e">
        <f>ROUND(J54,2)</f>
        <v>#VALUE!</v>
      </c>
      <c r="L54" s="94" t="e">
        <f>ROUND(K54,0)</f>
        <v>#VALUE!</v>
      </c>
      <c r="M54" s="53">
        <f>IF(OR(B53="",E53=""),"",L54)</f>
      </c>
      <c r="N54" s="53">
        <f>IF(OR(B53="",E53=""),"",ROUND(M54*1.004,2))</f>
      </c>
    </row>
    <row r="55" spans="1:14" s="11" customFormat="1" ht="17.25" customHeight="1" thickBot="1">
      <c r="A55" s="37"/>
      <c r="B55" s="52" t="s">
        <v>228</v>
      </c>
      <c r="G55" s="38"/>
      <c r="H55" s="94"/>
      <c r="I55" s="94"/>
      <c r="J55" s="94"/>
      <c r="K55" s="94"/>
      <c r="L55" s="94"/>
      <c r="M55" s="46"/>
      <c r="N55" s="46"/>
    </row>
    <row r="56" spans="1:14" s="11" customFormat="1" ht="17.25" customHeight="1" thickBot="1" thickTop="1">
      <c r="A56" s="37"/>
      <c r="B56" s="65"/>
      <c r="C56" s="24" t="str">
        <f>IF(B56="","sigla provincia",VLOOKUP(B56,Maggiorazioni!$A$4:$C$110,2,FALSE))</f>
        <v>sigla provincia</v>
      </c>
      <c r="D56" s="50">
        <f>IF(B56="","",VLOOKUP(B56,Maggiorazioni!$A$4:$C$110,3,FALSE))</f>
      </c>
      <c r="E56" s="65"/>
      <c r="F56" s="24" t="s">
        <v>235</v>
      </c>
      <c r="G56" s="27"/>
      <c r="H56" s="96" t="s">
        <v>251</v>
      </c>
      <c r="I56" s="96" t="s">
        <v>252</v>
      </c>
      <c r="J56" s="96" t="s">
        <v>253</v>
      </c>
      <c r="K56" s="96" t="s">
        <v>254</v>
      </c>
      <c r="L56" s="96" t="s">
        <v>255</v>
      </c>
      <c r="M56" s="42" t="s">
        <v>223</v>
      </c>
      <c r="N56" s="43" t="s">
        <v>224</v>
      </c>
    </row>
    <row r="57" spans="1:14" s="11" customFormat="1" ht="17.25" customHeight="1" thickTop="1">
      <c r="A57" s="37"/>
      <c r="B57" s="41">
        <f>IF(OR(B56="",E56=""),"","Calcolo: "&amp;TEXT($N$27,"0,00000")&amp;" x "&amp;TEXT(E56,"0")&amp;" = "&amp;TEXT(H57,"0,00000")&amp;"     "&amp;TEXT(H57,"0,00000")&amp;IF(D56=0," - riduzione 50% ="," - riduz. 50% + maggioraz. "&amp;TEXT(D56,"0%")&amp;" = "))</f>
      </c>
      <c r="G57" s="38"/>
      <c r="H57" s="97">
        <f>$N$27*E56</f>
        <v>0</v>
      </c>
      <c r="I57" s="97">
        <f>ROUND(H57*(1-0.5),5)</f>
        <v>0</v>
      </c>
      <c r="J57" s="97" t="e">
        <f>ROUND(I57*(1+D56),5)</f>
        <v>#VALUE!</v>
      </c>
      <c r="K57" s="94" t="e">
        <f>ROUND(J57,2)</f>
        <v>#VALUE!</v>
      </c>
      <c r="L57" s="94" t="e">
        <f>ROUND(K57,0)</f>
        <v>#VALUE!</v>
      </c>
      <c r="M57" s="53">
        <f>IF(OR(B56="",E56=""),"",L57)</f>
      </c>
      <c r="N57" s="53">
        <f>IF(OR(B56="",E56=""),"",ROUND(M57*1.004,2))</f>
      </c>
    </row>
    <row r="58" spans="1:14" ht="14.25">
      <c r="A58" s="106" t="s">
        <v>229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2" ht="12.75" customHeight="1">
      <c r="A59" s="101" t="s">
        <v>302</v>
      </c>
      <c r="B59" s="12" t="s">
        <v>267</v>
      </c>
    </row>
    <row r="60" spans="1:2" ht="12.75" customHeight="1">
      <c r="A60" s="101" t="s">
        <v>302</v>
      </c>
      <c r="B60" s="12" t="s">
        <v>268</v>
      </c>
    </row>
    <row r="61" spans="1:2" ht="12.75" customHeight="1">
      <c r="A61" s="101" t="s">
        <v>302</v>
      </c>
      <c r="B61" s="11" t="s">
        <v>269</v>
      </c>
    </row>
    <row r="62" spans="1:2" ht="12.75">
      <c r="A62" s="48"/>
      <c r="B62" s="11" t="s">
        <v>270</v>
      </c>
    </row>
    <row r="63" ht="12.75">
      <c r="A63" s="48"/>
    </row>
  </sheetData>
  <sheetProtection password="C9B6" sheet="1"/>
  <conditionalFormatting sqref="C6 B34">
    <cfRule type="cellIs" priority="1" dxfId="0" operator="notEqual" stopIfTrue="1">
      <formula>"PO"</formula>
    </cfRule>
  </conditionalFormatting>
  <conditionalFormatting sqref="C34">
    <cfRule type="cellIs" priority="2" dxfId="0" operator="notEqual" stopIfTrue="1">
      <formula>"Prato"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80" customWidth="1"/>
    <col min="2" max="2" width="20.57421875" style="80" bestFit="1" customWidth="1"/>
    <col min="3" max="3" width="12.00390625" style="84" bestFit="1" customWidth="1"/>
    <col min="4" max="4" width="14.8515625" style="80" customWidth="1"/>
    <col min="5" max="5" width="30.7109375" style="80" customWidth="1"/>
    <col min="6" max="16384" width="9.140625" style="80" customWidth="1"/>
  </cols>
  <sheetData>
    <row r="1" spans="1:3" s="76" customFormat="1" ht="18">
      <c r="A1" s="98" t="s">
        <v>303</v>
      </c>
      <c r="C1" s="99"/>
    </row>
    <row r="3" spans="1:3" ht="12.75">
      <c r="A3" s="77" t="s">
        <v>15</v>
      </c>
      <c r="B3" s="78" t="s">
        <v>222</v>
      </c>
      <c r="C3" s="79" t="s">
        <v>221</v>
      </c>
    </row>
    <row r="4" spans="1:3" ht="12.75">
      <c r="A4" s="81" t="s">
        <v>16</v>
      </c>
      <c r="B4" s="81" t="s">
        <v>293</v>
      </c>
      <c r="C4" s="82">
        <v>0.2</v>
      </c>
    </row>
    <row r="5" spans="1:3" ht="12.75">
      <c r="A5" s="81" t="s">
        <v>17</v>
      </c>
      <c r="B5" s="81" t="s">
        <v>18</v>
      </c>
      <c r="C5" s="82">
        <v>0.2</v>
      </c>
    </row>
    <row r="6" spans="1:5" ht="12.75">
      <c r="A6" s="81" t="s">
        <v>19</v>
      </c>
      <c r="B6" s="81" t="s">
        <v>20</v>
      </c>
      <c r="C6" s="82">
        <v>0.2</v>
      </c>
      <c r="E6" s="83"/>
    </row>
    <row r="7" spans="1:3" ht="12.75">
      <c r="A7" s="81" t="s">
        <v>21</v>
      </c>
      <c r="B7" s="81" t="s">
        <v>22</v>
      </c>
      <c r="C7" s="82">
        <v>0.2</v>
      </c>
    </row>
    <row r="8" spans="1:5" ht="12.75">
      <c r="A8" s="81" t="s">
        <v>23</v>
      </c>
      <c r="B8" s="81" t="s">
        <v>24</v>
      </c>
      <c r="C8" s="82">
        <v>0.2</v>
      </c>
      <c r="D8" s="105"/>
      <c r="E8" s="83"/>
    </row>
    <row r="9" spans="1:3" ht="12.75">
      <c r="A9" s="81" t="s">
        <v>25</v>
      </c>
      <c r="B9" s="81" t="s">
        <v>26</v>
      </c>
      <c r="C9" s="82">
        <v>0.2</v>
      </c>
    </row>
    <row r="10" spans="1:5" ht="12.75">
      <c r="A10" s="81" t="s">
        <v>27</v>
      </c>
      <c r="B10" s="81" t="s">
        <v>28</v>
      </c>
      <c r="C10" s="82">
        <v>0.2</v>
      </c>
      <c r="E10" s="83"/>
    </row>
    <row r="11" spans="1:3" ht="12.75">
      <c r="A11" s="81" t="s">
        <v>29</v>
      </c>
      <c r="B11" s="81" t="s">
        <v>30</v>
      </c>
      <c r="C11" s="82">
        <v>0.2</v>
      </c>
    </row>
    <row r="12" spans="1:4" ht="12.75">
      <c r="A12" s="81" t="s">
        <v>31</v>
      </c>
      <c r="B12" s="81" t="s">
        <v>32</v>
      </c>
      <c r="C12" s="82">
        <v>0.2</v>
      </c>
      <c r="D12" s="105"/>
    </row>
    <row r="13" spans="1:5" ht="12.75">
      <c r="A13" s="81" t="s">
        <v>33</v>
      </c>
      <c r="B13" s="81" t="s">
        <v>34</v>
      </c>
      <c r="C13" s="82">
        <v>0.2</v>
      </c>
      <c r="E13" s="83"/>
    </row>
    <row r="14" spans="1:3" ht="12.75">
      <c r="A14" s="81" t="s">
        <v>35</v>
      </c>
      <c r="B14" s="81" t="s">
        <v>36</v>
      </c>
      <c r="C14" s="82">
        <v>0.2</v>
      </c>
    </row>
    <row r="15" spans="1:3" ht="12.75">
      <c r="A15" s="81" t="s">
        <v>37</v>
      </c>
      <c r="B15" s="81" t="s">
        <v>38</v>
      </c>
      <c r="C15" s="82">
        <v>0.2</v>
      </c>
    </row>
    <row r="16" spans="1:5" ht="12.75">
      <c r="A16" s="81" t="s">
        <v>39</v>
      </c>
      <c r="B16" s="81" t="s">
        <v>40</v>
      </c>
      <c r="C16" s="82">
        <v>0.2</v>
      </c>
      <c r="E16" s="83"/>
    </row>
    <row r="17" spans="1:3" ht="12.75">
      <c r="A17" s="81" t="s">
        <v>41</v>
      </c>
      <c r="B17" s="81" t="s">
        <v>42</v>
      </c>
      <c r="C17" s="82">
        <v>0.2</v>
      </c>
    </row>
    <row r="18" spans="1:3" ht="12.75">
      <c r="A18" s="81" t="s">
        <v>43</v>
      </c>
      <c r="B18" s="81" t="s">
        <v>44</v>
      </c>
      <c r="C18" s="82">
        <v>0.2</v>
      </c>
    </row>
    <row r="19" spans="1:3" ht="12.75">
      <c r="A19" s="81" t="s">
        <v>45</v>
      </c>
      <c r="B19" s="81" t="s">
        <v>46</v>
      </c>
      <c r="C19" s="82">
        <v>0.2</v>
      </c>
    </row>
    <row r="20" spans="1:3" ht="12.75">
      <c r="A20" s="81" t="s">
        <v>47</v>
      </c>
      <c r="B20" s="81" t="s">
        <v>48</v>
      </c>
      <c r="C20" s="82">
        <v>0.2</v>
      </c>
    </row>
    <row r="21" spans="1:3" ht="12.75">
      <c r="A21" s="81" t="s">
        <v>49</v>
      </c>
      <c r="B21" s="81" t="s">
        <v>50</v>
      </c>
      <c r="C21" s="82">
        <v>0.2</v>
      </c>
    </row>
    <row r="22" spans="1:3" ht="12.75">
      <c r="A22" s="81" t="s">
        <v>51</v>
      </c>
      <c r="B22" s="81" t="s">
        <v>52</v>
      </c>
      <c r="C22" s="82">
        <v>0.2</v>
      </c>
    </row>
    <row r="23" spans="1:3" ht="12.75">
      <c r="A23" s="81" t="s">
        <v>53</v>
      </c>
      <c r="B23" s="81" t="s">
        <v>54</v>
      </c>
      <c r="C23" s="82">
        <v>0.2</v>
      </c>
    </row>
    <row r="24" spans="1:3" ht="12.75">
      <c r="A24" s="81" t="s">
        <v>55</v>
      </c>
      <c r="B24" s="81" t="s">
        <v>56</v>
      </c>
      <c r="C24" s="82">
        <v>0.2</v>
      </c>
    </row>
    <row r="25" spans="1:3" ht="12.75">
      <c r="A25" s="81" t="s">
        <v>57</v>
      </c>
      <c r="B25" s="81" t="s">
        <v>58</v>
      </c>
      <c r="C25" s="82">
        <v>0.2</v>
      </c>
    </row>
    <row r="26" spans="1:3" ht="12.75">
      <c r="A26" s="81" t="s">
        <v>59</v>
      </c>
      <c r="B26" s="81" t="s">
        <v>294</v>
      </c>
      <c r="C26" s="82">
        <v>0.2</v>
      </c>
    </row>
    <row r="27" spans="1:3" ht="12.75">
      <c r="A27" s="81" t="s">
        <v>60</v>
      </c>
      <c r="B27" s="81" t="s">
        <v>61</v>
      </c>
      <c r="C27" s="82">
        <v>0.2</v>
      </c>
    </row>
    <row r="28" spans="1:3" ht="12.75">
      <c r="A28" s="81" t="s">
        <v>62</v>
      </c>
      <c r="B28" s="81" t="s">
        <v>63</v>
      </c>
      <c r="C28" s="82">
        <v>0.2</v>
      </c>
    </row>
    <row r="29" spans="1:3" ht="12.75">
      <c r="A29" s="81" t="s">
        <v>64</v>
      </c>
      <c r="B29" s="81" t="s">
        <v>65</v>
      </c>
      <c r="C29" s="82">
        <v>0.2</v>
      </c>
    </row>
    <row r="30" spans="1:3" ht="12.75">
      <c r="A30" s="81" t="s">
        <v>66</v>
      </c>
      <c r="B30" s="81" t="s">
        <v>67</v>
      </c>
      <c r="C30" s="82">
        <v>0.2</v>
      </c>
    </row>
    <row r="31" spans="1:3" ht="12.75">
      <c r="A31" s="81" t="s">
        <v>68</v>
      </c>
      <c r="B31" s="81" t="s">
        <v>295</v>
      </c>
      <c r="C31" s="82">
        <v>0.2</v>
      </c>
    </row>
    <row r="32" spans="1:3" ht="12.75">
      <c r="A32" s="81" t="s">
        <v>69</v>
      </c>
      <c r="B32" s="81" t="s">
        <v>70</v>
      </c>
      <c r="C32" s="82">
        <v>0.2</v>
      </c>
    </row>
    <row r="33" spans="1:3" ht="12.75">
      <c r="A33" s="81" t="s">
        <v>71</v>
      </c>
      <c r="B33" s="81" t="s">
        <v>296</v>
      </c>
      <c r="C33" s="82">
        <v>0.2</v>
      </c>
    </row>
    <row r="34" spans="1:3" ht="12.75">
      <c r="A34" s="81" t="s">
        <v>72</v>
      </c>
      <c r="B34" s="81" t="s">
        <v>73</v>
      </c>
      <c r="C34" s="82">
        <v>0.2</v>
      </c>
    </row>
    <row r="35" spans="1:3" ht="12.75">
      <c r="A35" s="81" t="s">
        <v>74</v>
      </c>
      <c r="B35" s="81" t="s">
        <v>75</v>
      </c>
      <c r="C35" s="82">
        <v>0.2</v>
      </c>
    </row>
    <row r="36" spans="1:3" ht="12.75">
      <c r="A36" s="81" t="s">
        <v>76</v>
      </c>
      <c r="B36" s="81" t="s">
        <v>77</v>
      </c>
      <c r="C36" s="82">
        <v>0.2</v>
      </c>
    </row>
    <row r="37" spans="1:3" ht="12.75">
      <c r="A37" s="81" t="s">
        <v>78</v>
      </c>
      <c r="B37" s="81" t="s">
        <v>79</v>
      </c>
      <c r="C37" s="82">
        <v>0.2</v>
      </c>
    </row>
    <row r="38" spans="1:3" ht="12.75">
      <c r="A38" s="81" t="s">
        <v>80</v>
      </c>
      <c r="B38" s="81" t="s">
        <v>81</v>
      </c>
      <c r="C38" s="82">
        <v>0.2</v>
      </c>
    </row>
    <row r="39" spans="1:3" ht="12.75">
      <c r="A39" s="81" t="s">
        <v>82</v>
      </c>
      <c r="B39" s="81" t="s">
        <v>83</v>
      </c>
      <c r="C39" s="82">
        <v>0.2</v>
      </c>
    </row>
    <row r="40" spans="1:3" ht="12.75">
      <c r="A40" s="81" t="s">
        <v>84</v>
      </c>
      <c r="B40" s="81" t="s">
        <v>85</v>
      </c>
      <c r="C40" s="82">
        <v>0.2</v>
      </c>
    </row>
    <row r="41" spans="1:3" ht="12.75">
      <c r="A41" s="81" t="s">
        <v>86</v>
      </c>
      <c r="B41" s="81" t="s">
        <v>87</v>
      </c>
      <c r="C41" s="82">
        <v>0.2</v>
      </c>
    </row>
    <row r="42" spans="1:3" ht="12.75">
      <c r="A42" s="81" t="s">
        <v>88</v>
      </c>
      <c r="B42" s="81" t="s">
        <v>89</v>
      </c>
      <c r="C42" s="82">
        <v>0.2</v>
      </c>
    </row>
    <row r="43" spans="1:3" ht="12.75">
      <c r="A43" s="81" t="s">
        <v>90</v>
      </c>
      <c r="B43" s="81" t="s">
        <v>91</v>
      </c>
      <c r="C43" s="82">
        <v>0.2</v>
      </c>
    </row>
    <row r="44" spans="1:3" ht="12.75">
      <c r="A44" s="81" t="s">
        <v>92</v>
      </c>
      <c r="B44" s="81" t="s">
        <v>93</v>
      </c>
      <c r="C44" s="82">
        <v>0.2</v>
      </c>
    </row>
    <row r="45" spans="1:3" ht="12.75">
      <c r="A45" s="81" t="s">
        <v>94</v>
      </c>
      <c r="B45" s="81" t="s">
        <v>95</v>
      </c>
      <c r="C45" s="82">
        <v>0.2</v>
      </c>
    </row>
    <row r="46" spans="1:3" ht="12.75">
      <c r="A46" s="81" t="s">
        <v>96</v>
      </c>
      <c r="B46" s="81" t="s">
        <v>97</v>
      </c>
      <c r="C46" s="82">
        <v>0.2</v>
      </c>
    </row>
    <row r="47" spans="1:3" ht="12.75">
      <c r="A47" s="81" t="s">
        <v>98</v>
      </c>
      <c r="B47" s="81" t="s">
        <v>99</v>
      </c>
      <c r="C47" s="82">
        <v>0.2</v>
      </c>
    </row>
    <row r="48" spans="1:3" ht="12.75">
      <c r="A48" s="81" t="s">
        <v>100</v>
      </c>
      <c r="B48" s="81" t="s">
        <v>101</v>
      </c>
      <c r="C48" s="82">
        <v>0.2</v>
      </c>
    </row>
    <row r="49" spans="1:3" ht="12.75">
      <c r="A49" s="81" t="s">
        <v>102</v>
      </c>
      <c r="B49" s="81" t="s">
        <v>103</v>
      </c>
      <c r="C49" s="82">
        <v>0.2</v>
      </c>
    </row>
    <row r="50" spans="1:3" ht="12.75">
      <c r="A50" s="81" t="s">
        <v>104</v>
      </c>
      <c r="B50" s="81" t="s">
        <v>105</v>
      </c>
      <c r="C50" s="82">
        <v>0.2</v>
      </c>
    </row>
    <row r="51" spans="1:3" ht="12.75">
      <c r="A51" s="81" t="s">
        <v>106</v>
      </c>
      <c r="B51" s="81" t="s">
        <v>107</v>
      </c>
      <c r="C51" s="82">
        <v>0.2</v>
      </c>
    </row>
    <row r="52" spans="1:3" ht="12.75">
      <c r="A52" s="81" t="s">
        <v>108</v>
      </c>
      <c r="B52" s="81" t="s">
        <v>109</v>
      </c>
      <c r="C52" s="82">
        <v>0.2</v>
      </c>
    </row>
    <row r="53" spans="1:3" ht="12.75">
      <c r="A53" s="81" t="s">
        <v>110</v>
      </c>
      <c r="B53" s="81" t="s">
        <v>111</v>
      </c>
      <c r="C53" s="82">
        <v>0.2</v>
      </c>
    </row>
    <row r="54" spans="1:3" ht="12.75">
      <c r="A54" s="81" t="s">
        <v>112</v>
      </c>
      <c r="B54" s="81" t="s">
        <v>113</v>
      </c>
      <c r="C54" s="82">
        <v>0.2</v>
      </c>
    </row>
    <row r="55" spans="1:3" ht="12.75">
      <c r="A55" s="81" t="s">
        <v>114</v>
      </c>
      <c r="B55" s="81" t="s">
        <v>297</v>
      </c>
      <c r="C55" s="82">
        <v>0.2</v>
      </c>
    </row>
    <row r="56" spans="1:3" ht="12.75">
      <c r="A56" s="81" t="s">
        <v>115</v>
      </c>
      <c r="B56" s="81" t="s">
        <v>116</v>
      </c>
      <c r="C56" s="82">
        <v>0.2</v>
      </c>
    </row>
    <row r="57" spans="1:3" ht="12.75">
      <c r="A57" s="81" t="s">
        <v>117</v>
      </c>
      <c r="B57" s="81" t="s">
        <v>118</v>
      </c>
      <c r="C57" s="82">
        <v>0.2</v>
      </c>
    </row>
    <row r="58" spans="1:3" ht="12.75">
      <c r="A58" s="81" t="s">
        <v>119</v>
      </c>
      <c r="B58" s="81" t="s">
        <v>120</v>
      </c>
      <c r="C58" s="82">
        <v>0.2</v>
      </c>
    </row>
    <row r="59" spans="1:3" ht="12.75">
      <c r="A59" s="81" t="s">
        <v>121</v>
      </c>
      <c r="B59" s="81" t="s">
        <v>122</v>
      </c>
      <c r="C59" s="82">
        <v>0.2</v>
      </c>
    </row>
    <row r="60" spans="1:3" ht="12.75">
      <c r="A60" s="81" t="s">
        <v>123</v>
      </c>
      <c r="B60" s="81" t="s">
        <v>124</v>
      </c>
      <c r="C60" s="82">
        <v>0.2</v>
      </c>
    </row>
    <row r="61" spans="1:3" ht="12.75">
      <c r="A61" s="81" t="s">
        <v>125</v>
      </c>
      <c r="B61" s="81" t="s">
        <v>126</v>
      </c>
      <c r="C61" s="82">
        <v>0.2</v>
      </c>
    </row>
    <row r="62" spans="1:3" ht="12.75">
      <c r="A62" s="81" t="s">
        <v>127</v>
      </c>
      <c r="B62" s="81" t="s">
        <v>128</v>
      </c>
      <c r="C62" s="82">
        <v>0.2</v>
      </c>
    </row>
    <row r="63" spans="1:3" ht="12.75">
      <c r="A63" s="81" t="s">
        <v>129</v>
      </c>
      <c r="B63" s="81" t="s">
        <v>130</v>
      </c>
      <c r="C63" s="82">
        <v>0.2</v>
      </c>
    </row>
    <row r="64" spans="1:3" ht="12.75">
      <c r="A64" s="81" t="s">
        <v>131</v>
      </c>
      <c r="B64" s="81" t="s">
        <v>132</v>
      </c>
      <c r="C64" s="82">
        <v>0.2</v>
      </c>
    </row>
    <row r="65" spans="1:3" ht="12.75">
      <c r="A65" s="81" t="s">
        <v>133</v>
      </c>
      <c r="B65" s="81" t="s">
        <v>298</v>
      </c>
      <c r="C65" s="82">
        <v>0.2</v>
      </c>
    </row>
    <row r="66" spans="1:3" ht="12.75">
      <c r="A66" s="81" t="s">
        <v>134</v>
      </c>
      <c r="B66" s="81" t="s">
        <v>135</v>
      </c>
      <c r="C66" s="82">
        <v>0.2</v>
      </c>
    </row>
    <row r="67" spans="1:4" ht="12.75">
      <c r="A67" s="81" t="s">
        <v>136</v>
      </c>
      <c r="B67" s="81" t="s">
        <v>137</v>
      </c>
      <c r="C67" s="82">
        <v>0.2</v>
      </c>
      <c r="D67" s="105"/>
    </row>
    <row r="68" spans="1:3" ht="12.75">
      <c r="A68" s="81" t="s">
        <v>138</v>
      </c>
      <c r="B68" s="81" t="s">
        <v>139</v>
      </c>
      <c r="C68" s="82">
        <v>0.2</v>
      </c>
    </row>
    <row r="69" spans="1:3" ht="12.75">
      <c r="A69" s="81" t="s">
        <v>140</v>
      </c>
      <c r="B69" s="81" t="s">
        <v>141</v>
      </c>
      <c r="C69" s="82">
        <v>0.2</v>
      </c>
    </row>
    <row r="70" spans="1:3" ht="12.75">
      <c r="A70" s="81" t="s">
        <v>142</v>
      </c>
      <c r="B70" s="81" t="s">
        <v>143</v>
      </c>
      <c r="C70" s="82">
        <v>0.2</v>
      </c>
    </row>
    <row r="71" spans="1:3" ht="12.75">
      <c r="A71" s="81" t="s">
        <v>144</v>
      </c>
      <c r="B71" s="81" t="s">
        <v>145</v>
      </c>
      <c r="C71" s="82">
        <v>0.2</v>
      </c>
    </row>
    <row r="72" spans="1:3" ht="12.75">
      <c r="A72" s="81" t="s">
        <v>146</v>
      </c>
      <c r="B72" s="81" t="s">
        <v>147</v>
      </c>
      <c r="C72" s="82">
        <v>0.2</v>
      </c>
    </row>
    <row r="73" spans="1:4" ht="12.75">
      <c r="A73" s="81" t="s">
        <v>148</v>
      </c>
      <c r="B73" s="81" t="s">
        <v>149</v>
      </c>
      <c r="C73" s="82">
        <v>0.2</v>
      </c>
      <c r="D73" s="105"/>
    </row>
    <row r="74" spans="1:4" ht="12.75">
      <c r="A74" s="81" t="s">
        <v>150</v>
      </c>
      <c r="B74" s="81" t="s">
        <v>151</v>
      </c>
      <c r="C74" s="82">
        <v>0.2</v>
      </c>
      <c r="D74" s="105"/>
    </row>
    <row r="75" spans="1:3" ht="12.75">
      <c r="A75" s="81" t="s">
        <v>152</v>
      </c>
      <c r="B75" s="81" t="s">
        <v>153</v>
      </c>
      <c r="C75" s="82">
        <v>0.2</v>
      </c>
    </row>
    <row r="76" spans="1:4" ht="12.75">
      <c r="A76" s="81" t="s">
        <v>154</v>
      </c>
      <c r="B76" s="81" t="s">
        <v>155</v>
      </c>
      <c r="C76" s="82">
        <v>0.2</v>
      </c>
      <c r="D76" s="105"/>
    </row>
    <row r="77" spans="1:3" ht="12.75">
      <c r="A77" s="81" t="s">
        <v>156</v>
      </c>
      <c r="B77" s="81" t="s">
        <v>157</v>
      </c>
      <c r="C77" s="82">
        <v>0.2</v>
      </c>
    </row>
    <row r="78" spans="1:3" ht="12.75">
      <c r="A78" s="81" t="s">
        <v>158</v>
      </c>
      <c r="B78" s="81" t="s">
        <v>159</v>
      </c>
      <c r="C78" s="82">
        <v>0.2</v>
      </c>
    </row>
    <row r="79" spans="1:3" ht="12.75">
      <c r="A79" s="81" t="s">
        <v>160</v>
      </c>
      <c r="B79" s="81" t="s">
        <v>161</v>
      </c>
      <c r="C79" s="82">
        <v>0.2</v>
      </c>
    </row>
    <row r="80" spans="1:3" ht="12.75">
      <c r="A80" s="81" t="s">
        <v>162</v>
      </c>
      <c r="B80" s="81" t="s">
        <v>163</v>
      </c>
      <c r="C80" s="82">
        <v>0.2</v>
      </c>
    </row>
    <row r="81" spans="1:3" ht="12.75">
      <c r="A81" s="81" t="s">
        <v>164</v>
      </c>
      <c r="B81" s="81" t="s">
        <v>165</v>
      </c>
      <c r="C81" s="82">
        <v>0.2</v>
      </c>
    </row>
    <row r="82" spans="1:3" ht="12.75">
      <c r="A82" s="81" t="s">
        <v>166</v>
      </c>
      <c r="B82" s="81" t="s">
        <v>299</v>
      </c>
      <c r="C82" s="82">
        <v>0.2</v>
      </c>
    </row>
    <row r="83" spans="1:3" ht="12.75">
      <c r="A83" s="81" t="s">
        <v>167</v>
      </c>
      <c r="B83" s="81" t="s">
        <v>168</v>
      </c>
      <c r="C83" s="82">
        <v>0.2</v>
      </c>
    </row>
    <row r="84" spans="1:3" ht="12.75">
      <c r="A84" s="81" t="s">
        <v>169</v>
      </c>
      <c r="B84" s="81" t="s">
        <v>170</v>
      </c>
      <c r="C84" s="82">
        <v>0.2</v>
      </c>
    </row>
    <row r="85" spans="1:3" ht="12.75">
      <c r="A85" s="81" t="s">
        <v>171</v>
      </c>
      <c r="B85" s="81" t="s">
        <v>172</v>
      </c>
      <c r="C85" s="82">
        <v>0.2</v>
      </c>
    </row>
    <row r="86" spans="1:3" ht="12.75">
      <c r="A86" s="81" t="s">
        <v>173</v>
      </c>
      <c r="B86" s="81" t="s">
        <v>174</v>
      </c>
      <c r="C86" s="82">
        <v>0.2</v>
      </c>
    </row>
    <row r="87" spans="1:3" ht="12.75">
      <c r="A87" s="81" t="s">
        <v>175</v>
      </c>
      <c r="B87" s="81" t="s">
        <v>176</v>
      </c>
      <c r="C87" s="82">
        <v>0.2</v>
      </c>
    </row>
    <row r="88" spans="1:3" ht="12.75">
      <c r="A88" s="81" t="s">
        <v>177</v>
      </c>
      <c r="B88" s="81" t="s">
        <v>178</v>
      </c>
      <c r="C88" s="82">
        <v>0.2</v>
      </c>
    </row>
    <row r="89" spans="1:3" ht="12.75">
      <c r="A89" s="81" t="s">
        <v>179</v>
      </c>
      <c r="B89" s="81" t="s">
        <v>180</v>
      </c>
      <c r="C89" s="82">
        <v>0.2</v>
      </c>
    </row>
    <row r="90" spans="1:3" ht="12.75">
      <c r="A90" s="81" t="s">
        <v>181</v>
      </c>
      <c r="B90" s="81" t="s">
        <v>182</v>
      </c>
      <c r="C90" s="82">
        <v>0.2</v>
      </c>
    </row>
    <row r="91" spans="1:3" ht="12.75">
      <c r="A91" s="81" t="s">
        <v>183</v>
      </c>
      <c r="B91" s="81" t="s">
        <v>300</v>
      </c>
      <c r="C91" s="82">
        <v>0.2</v>
      </c>
    </row>
    <row r="92" spans="1:3" ht="12.75">
      <c r="A92" s="81" t="s">
        <v>184</v>
      </c>
      <c r="B92" s="81" t="s">
        <v>185</v>
      </c>
      <c r="C92" s="82">
        <v>0.2</v>
      </c>
    </row>
    <row r="93" spans="1:3" ht="12.75">
      <c r="A93" s="81" t="s">
        <v>186</v>
      </c>
      <c r="B93" s="81" t="s">
        <v>187</v>
      </c>
      <c r="C93" s="82">
        <v>0.2</v>
      </c>
    </row>
    <row r="94" spans="1:3" ht="12.75">
      <c r="A94" s="81" t="s">
        <v>188</v>
      </c>
      <c r="B94" s="81" t="s">
        <v>189</v>
      </c>
      <c r="C94" s="82">
        <v>0.2</v>
      </c>
    </row>
    <row r="95" spans="1:3" ht="12.75">
      <c r="A95" s="81" t="s">
        <v>190</v>
      </c>
      <c r="B95" s="81" t="s">
        <v>191</v>
      </c>
      <c r="C95" s="82">
        <v>0.2</v>
      </c>
    </row>
    <row r="96" spans="1:3" ht="12.75">
      <c r="A96" s="81" t="s">
        <v>192</v>
      </c>
      <c r="B96" s="81" t="s">
        <v>193</v>
      </c>
      <c r="C96" s="82">
        <v>0.2</v>
      </c>
    </row>
    <row r="97" spans="1:3" ht="12.75">
      <c r="A97" s="81" t="s">
        <v>194</v>
      </c>
      <c r="B97" s="81" t="s">
        <v>195</v>
      </c>
      <c r="C97" s="82">
        <v>0.2</v>
      </c>
    </row>
    <row r="98" spans="1:3" ht="12.75">
      <c r="A98" s="81" t="s">
        <v>196</v>
      </c>
      <c r="B98" s="81" t="s">
        <v>301</v>
      </c>
      <c r="C98" s="82">
        <v>0.2</v>
      </c>
    </row>
    <row r="99" spans="1:3" ht="12.75">
      <c r="A99" s="81" t="s">
        <v>197</v>
      </c>
      <c r="B99" s="81" t="s">
        <v>198</v>
      </c>
      <c r="C99" s="82">
        <v>0.2</v>
      </c>
    </row>
    <row r="100" spans="1:3" ht="12.75">
      <c r="A100" s="81" t="s">
        <v>199</v>
      </c>
      <c r="B100" s="81" t="s">
        <v>200</v>
      </c>
      <c r="C100" s="82">
        <v>0.2</v>
      </c>
    </row>
    <row r="101" spans="1:3" ht="12.75">
      <c r="A101" s="81" t="s">
        <v>201</v>
      </c>
      <c r="B101" s="81" t="s">
        <v>202</v>
      </c>
      <c r="C101" s="82">
        <v>0.2</v>
      </c>
    </row>
    <row r="102" spans="1:3" ht="12.75">
      <c r="A102" s="81" t="s">
        <v>203</v>
      </c>
      <c r="B102" s="81" t="s">
        <v>204</v>
      </c>
      <c r="C102" s="82">
        <v>0.2</v>
      </c>
    </row>
    <row r="103" spans="1:3" ht="12.75">
      <c r="A103" s="81" t="s">
        <v>205</v>
      </c>
      <c r="B103" s="81" t="s">
        <v>206</v>
      </c>
      <c r="C103" s="82">
        <v>0.2</v>
      </c>
    </row>
    <row r="104" spans="1:3" ht="12.75">
      <c r="A104" s="81" t="s">
        <v>207</v>
      </c>
      <c r="B104" s="81" t="s">
        <v>208</v>
      </c>
      <c r="C104" s="82">
        <v>0.2</v>
      </c>
    </row>
    <row r="105" spans="1:3" ht="12.75">
      <c r="A105" s="81" t="s">
        <v>209</v>
      </c>
      <c r="B105" s="81" t="s">
        <v>210</v>
      </c>
      <c r="C105" s="82">
        <v>0.2</v>
      </c>
    </row>
    <row r="106" spans="1:3" ht="12.75">
      <c r="A106" s="81" t="s">
        <v>211</v>
      </c>
      <c r="B106" s="81" t="s">
        <v>212</v>
      </c>
      <c r="C106" s="82">
        <v>0.2</v>
      </c>
    </row>
    <row r="107" spans="1:4" ht="12.75">
      <c r="A107" s="81" t="s">
        <v>213</v>
      </c>
      <c r="B107" s="81" t="s">
        <v>214</v>
      </c>
      <c r="C107" s="82">
        <v>0.2</v>
      </c>
      <c r="D107" s="105"/>
    </row>
    <row r="108" spans="1:3" ht="12.75">
      <c r="A108" s="81" t="s">
        <v>215</v>
      </c>
      <c r="B108" s="81" t="s">
        <v>216</v>
      </c>
      <c r="C108" s="82">
        <v>0.2</v>
      </c>
    </row>
    <row r="109" spans="1:3" ht="12.75">
      <c r="A109" s="81" t="s">
        <v>217</v>
      </c>
      <c r="B109" s="81" t="s">
        <v>218</v>
      </c>
      <c r="C109" s="82">
        <v>0.2</v>
      </c>
    </row>
    <row r="110" spans="1:3" ht="12.75">
      <c r="A110" s="81" t="s">
        <v>219</v>
      </c>
      <c r="B110" s="81" t="s">
        <v>220</v>
      </c>
      <c r="C110" s="82">
        <v>0.2</v>
      </c>
    </row>
    <row r="113" ht="12.75">
      <c r="A113" s="83"/>
    </row>
  </sheetData>
  <sheetProtection password="C9B6" sheet="1"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diritto annuale 2020 in base al fatturato</dc:title>
  <dc:subject>Calcolo diritto annuale 2020 in base al fatturato</dc:subject>
  <dc:creator>Camera di Commercio di Prato - Ufficio Diritto Annuale</dc:creator>
  <cp:keywords>Calcolo diritto annuale 2020 base fatturato</cp:keywords>
  <dc:description/>
  <cp:lastModifiedBy>Francesco Tognaccini</cp:lastModifiedBy>
  <cp:lastPrinted>2019-04-30T08:27:52Z</cp:lastPrinted>
  <dcterms:created xsi:type="dcterms:W3CDTF">2003-04-08T07:54:25Z</dcterms:created>
  <dcterms:modified xsi:type="dcterms:W3CDTF">2020-06-04T08:26:19Z</dcterms:modified>
  <cp:category/>
  <cp:version/>
  <cp:contentType/>
  <cp:contentStatus/>
</cp:coreProperties>
</file>